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Нажмакова\Desktop\на сайт\"/>
    </mc:Choice>
  </mc:AlternateContent>
  <xr:revisionPtr revIDLastSave="0" documentId="13_ncr:1_{4652FBA7-76BF-4B2E-97C4-1E65F0C30E6D}" xr6:coauthVersionLast="45" xr6:coauthVersionMax="47" xr10:uidLastSave="{00000000-0000-0000-0000-000000000000}"/>
  <workbookProtection workbookPassword="EFFB" lockStructure="1"/>
  <bookViews>
    <workbookView xWindow="-120" yWindow="-120" windowWidth="19440" windowHeight="15000" activeTab="4" xr2:uid="{00000000-000D-0000-FFFF-FFFF00000000}"/>
  </bookViews>
  <sheets>
    <sheet name="БУП" sheetId="2" r:id="rId1"/>
    <sheet name="ПрУП" sheetId="1" r:id="rId2"/>
    <sheet name="РУП (11 кл.)" sheetId="7" r:id="rId3"/>
    <sheet name="РУП (9 кл.)" sheetId="8" r:id="rId4"/>
    <sheet name="РУП (11 кл.-заочка)" sheetId="9" r:id="rId5"/>
  </sheets>
  <definedNames>
    <definedName name="_ftn1" localSheetId="3">'РУП (9 кл.)'!#REF!</definedName>
    <definedName name="_ftnref1" localSheetId="3">'РУП (9 кл.)'!$M$14</definedName>
    <definedName name="Е67">ПрУП!$E$65</definedName>
    <definedName name="Е68">ПрУП!$E$65</definedName>
    <definedName name="Е69">ПрУП!$E$65</definedName>
    <definedName name="Е70">ПрУП!$E$65</definedName>
    <definedName name="Е71">ПрУП!$D$71</definedName>
    <definedName name="Е73">ПрУП!$E$65</definedName>
    <definedName name="_xlnm.Print_Area" localSheetId="0">БУП!$A$1:$H$102</definedName>
    <definedName name="_xlnm.Print_Area" localSheetId="1">ПрУП!$A$1:$H$106</definedName>
    <definedName name="_xlnm.Print_Area" localSheetId="2">'РУП (11 кл.)'!$A$1:$T$86</definedName>
    <definedName name="_xlnm.Print_Area" localSheetId="4">'РУП (11 кл.-заочка)'!$A$2:$X$127</definedName>
    <definedName name="_xlnm.Print_Area" localSheetId="3">'РУП (9 кл.)'!$A$1:$AZ$91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59" i="8" l="1"/>
  <c r="BB74" i="8"/>
  <c r="BB77" i="8"/>
  <c r="BA68" i="8"/>
  <c r="BB68" i="8" s="1"/>
  <c r="BA67" i="8"/>
  <c r="BB67" i="8" s="1"/>
  <c r="BA60" i="8"/>
  <c r="BB60" i="8" s="1"/>
  <c r="BA61" i="8"/>
  <c r="BB61" i="8" s="1"/>
  <c r="BA62" i="8"/>
  <c r="BB62" i="8" s="1"/>
  <c r="BA63" i="8"/>
  <c r="BB63" i="8" s="1"/>
  <c r="BA64" i="8"/>
  <c r="BB64" i="8" s="1"/>
  <c r="BA65" i="8"/>
  <c r="BB65" i="8" s="1"/>
  <c r="BB56" i="8"/>
  <c r="BA53" i="8"/>
  <c r="BB53" i="8" s="1"/>
  <c r="BA49" i="8"/>
  <c r="BB49" i="8" s="1"/>
  <c r="BA46" i="8"/>
  <c r="BB46" i="8" s="1"/>
  <c r="BA48" i="8"/>
  <c r="BB48" i="8" s="1"/>
  <c r="BA50" i="8"/>
  <c r="BB50" i="8" s="1"/>
  <c r="BA51" i="8"/>
  <c r="BB51" i="8" s="1"/>
  <c r="BA52" i="8"/>
  <c r="BB52" i="8" s="1"/>
  <c r="BA54" i="8"/>
  <c r="BB54" i="8" s="1"/>
  <c r="BA55" i="8"/>
  <c r="BB55" i="8" s="1"/>
  <c r="BA56" i="8"/>
  <c r="BA57" i="8"/>
  <c r="BB57" i="8" s="1"/>
  <c r="BA42" i="8"/>
  <c r="BB42" i="8" s="1"/>
  <c r="BA41" i="8"/>
  <c r="BB41" i="8" s="1"/>
  <c r="BA39" i="8"/>
  <c r="BB39" i="8" s="1"/>
  <c r="BA40" i="8"/>
  <c r="BB40" i="8" s="1"/>
  <c r="BA43" i="8"/>
  <c r="BB43" i="8" s="1"/>
  <c r="BA44" i="8"/>
  <c r="BB44" i="8" s="1"/>
  <c r="BA45" i="8"/>
  <c r="BB45" i="8" s="1"/>
  <c r="BA19" i="8"/>
  <c r="BB19" i="8" s="1"/>
  <c r="BA20" i="8"/>
  <c r="BB20" i="8" s="1"/>
  <c r="BA21" i="8"/>
  <c r="BB21" i="8" s="1"/>
  <c r="BA22" i="8"/>
  <c r="BB22" i="8" s="1"/>
  <c r="BA23" i="8"/>
  <c r="BB23" i="8" s="1"/>
  <c r="BA24" i="8"/>
  <c r="BB24" i="8" s="1"/>
  <c r="BA25" i="8"/>
  <c r="BB25" i="8" s="1"/>
  <c r="BA26" i="8"/>
  <c r="BB26" i="8" s="1"/>
  <c r="BA27" i="8"/>
  <c r="BB27" i="8" s="1"/>
  <c r="BA28" i="8"/>
  <c r="BB28" i="8" s="1"/>
  <c r="BA29" i="8"/>
  <c r="BB29" i="8" s="1"/>
  <c r="BA30" i="8"/>
  <c r="BB30" i="8" s="1"/>
  <c r="BA31" i="8"/>
  <c r="BB31" i="8" s="1"/>
  <c r="BA32" i="8"/>
  <c r="BB32" i="8" s="1"/>
  <c r="BA34" i="8"/>
  <c r="BB34" i="8" s="1"/>
  <c r="BA35" i="8"/>
  <c r="BB35" i="8" s="1"/>
  <c r="BA36" i="8"/>
  <c r="BB36" i="8" s="1"/>
  <c r="BA37" i="8"/>
  <c r="BB37" i="8" s="1"/>
  <c r="AL38" i="8"/>
  <c r="AH38" i="8"/>
  <c r="AZ59" i="8"/>
  <c r="AZ58" i="8" s="1"/>
  <c r="AZ79" i="8" s="1"/>
  <c r="AY59" i="8"/>
  <c r="AY58" i="8" s="1"/>
  <c r="AX79" i="8"/>
  <c r="AV59" i="8"/>
  <c r="AU59" i="8"/>
  <c r="AS59" i="8"/>
  <c r="AW59" i="8"/>
  <c r="AW47" i="8"/>
  <c r="AT47" i="8"/>
  <c r="AS38" i="8"/>
  <c r="AS47" i="8"/>
  <c r="AW66" i="8"/>
  <c r="AW58" i="8" l="1"/>
  <c r="AW79" i="8" s="1"/>
  <c r="AK58" i="8"/>
  <c r="AJ58" i="8"/>
  <c r="AC58" i="8"/>
  <c r="AH59" i="8"/>
  <c r="AH58" i="8" s="1"/>
  <c r="AI59" i="8"/>
  <c r="AI58" i="8" s="1"/>
  <c r="AI79" i="8" s="1"/>
  <c r="AA59" i="8"/>
  <c r="AA58" i="8" s="1"/>
  <c r="Y58" i="8"/>
  <c r="AV58" i="8"/>
  <c r="AV79" i="8" s="1"/>
  <c r="AT59" i="8"/>
  <c r="AT58" i="8" s="1"/>
  <c r="AT79" i="8" s="1"/>
  <c r="AS66" i="8"/>
  <c r="AS58" i="8" s="1"/>
  <c r="AO66" i="8"/>
  <c r="BA66" i="8" s="1"/>
  <c r="AO59" i="8"/>
  <c r="AR72" i="8"/>
  <c r="AR58" i="8" s="1"/>
  <c r="AR79" i="8" s="1"/>
  <c r="AQ72" i="8"/>
  <c r="AQ58" i="8" s="1"/>
  <c r="AQ79" i="8" s="1"/>
  <c r="AO72" i="8"/>
  <c r="AP72" i="8"/>
  <c r="AO38" i="8"/>
  <c r="AL58" i="8"/>
  <c r="AP59" i="8"/>
  <c r="AK38" i="8"/>
  <c r="AK79" i="8" s="1"/>
  <c r="AO47" i="8"/>
  <c r="AL47" i="8"/>
  <c r="AL79" i="8" s="1"/>
  <c r="AH47" i="8"/>
  <c r="AG59" i="8"/>
  <c r="AG47" i="8"/>
  <c r="AG38" i="8"/>
  <c r="AG18" i="8"/>
  <c r="AG17" i="8" s="1"/>
  <c r="AD79" i="8"/>
  <c r="AC18" i="8"/>
  <c r="AC38" i="8"/>
  <c r="AB59" i="8"/>
  <c r="AB58" i="8" s="1"/>
  <c r="Z59" i="8"/>
  <c r="Z58" i="8" s="1"/>
  <c r="AP58" i="8" l="1"/>
  <c r="AP79" i="8" s="1"/>
  <c r="AG79" i="8"/>
  <c r="BA59" i="8"/>
  <c r="BB59" i="8" s="1"/>
  <c r="AG58" i="8"/>
  <c r="AO58" i="8"/>
  <c r="AO79" i="8" s="1"/>
  <c r="AS79" i="8"/>
  <c r="AH79" i="8"/>
  <c r="U38" i="8"/>
  <c r="Y18" i="8"/>
  <c r="Y17" i="8" s="1"/>
  <c r="Y79" i="8" s="1"/>
  <c r="U18" i="8"/>
  <c r="R79" i="8"/>
  <c r="T58" i="8"/>
  <c r="S58" i="8"/>
  <c r="N59" i="8"/>
  <c r="K66" i="8"/>
  <c r="BB66" i="8" s="1"/>
  <c r="M66" i="8"/>
  <c r="N66" i="8"/>
  <c r="O72" i="8"/>
  <c r="O58" i="8" s="1"/>
  <c r="M72" i="8"/>
  <c r="M58" i="8" s="1"/>
  <c r="K72" i="8"/>
  <c r="N58" i="8" l="1"/>
  <c r="K58" i="8"/>
  <c r="U17" i="8"/>
  <c r="T47" i="8"/>
  <c r="S47" i="8"/>
  <c r="O47" i="8"/>
  <c r="M47" i="8"/>
  <c r="K38" i="8"/>
  <c r="M38" i="8"/>
  <c r="L38" i="8"/>
  <c r="O18" i="8"/>
  <c r="N18" i="8"/>
  <c r="M18" i="8"/>
  <c r="U79" i="8" l="1"/>
  <c r="O33" i="8"/>
  <c r="N33" i="8"/>
  <c r="M33" i="8"/>
  <c r="M17" i="8" s="1"/>
  <c r="M79" i="8" s="1"/>
  <c r="K33" i="8"/>
  <c r="AC33" i="8" l="1"/>
  <c r="L18" i="8"/>
  <c r="L17" i="8" s="1"/>
  <c r="BA33" i="8" l="1"/>
  <c r="BB33" i="8" s="1"/>
  <c r="AC17" i="8"/>
  <c r="AC79" i="8" s="1"/>
  <c r="L47" i="8"/>
  <c r="L79" i="8" s="1"/>
  <c r="AV72" i="8"/>
  <c r="AV66" i="8" l="1"/>
  <c r="AU66" i="8"/>
  <c r="AU58" i="8" s="1"/>
  <c r="AU79" i="8" l="1"/>
  <c r="BA58" i="8"/>
  <c r="BB58" i="8" s="1"/>
  <c r="AZ47" i="8"/>
  <c r="AY47" i="8"/>
  <c r="BA47" i="8" s="1"/>
  <c r="BB47" i="8" s="1"/>
  <c r="AR38" i="8" l="1"/>
  <c r="AQ38" i="8"/>
  <c r="AD38" i="8"/>
  <c r="BA38" i="8" s="1"/>
  <c r="BB38" i="8" s="1"/>
  <c r="AB17" i="8"/>
  <c r="AB79" i="8" s="1"/>
  <c r="AA17" i="8"/>
  <c r="AA79" i="8" s="1"/>
  <c r="Z18" i="8"/>
  <c r="Z17" i="8" s="1"/>
  <c r="Z79" i="8" s="1"/>
  <c r="V18" i="8"/>
  <c r="W18" i="8"/>
  <c r="W79" i="8" s="1"/>
  <c r="V17" i="8" l="1"/>
  <c r="BA18" i="8"/>
  <c r="AC82" i="8"/>
  <c r="W17" i="8"/>
  <c r="R36" i="8"/>
  <c r="S36" i="8"/>
  <c r="T36" i="8"/>
  <c r="V79" i="8" l="1"/>
  <c r="BA79" i="8" s="1"/>
  <c r="BA17" i="8"/>
  <c r="V93" i="8"/>
  <c r="W93" i="8"/>
  <c r="X93" i="8"/>
  <c r="Z93" i="8"/>
  <c r="AA93" i="8"/>
  <c r="AB93" i="8"/>
  <c r="AD93" i="8"/>
  <c r="AE93" i="8"/>
  <c r="AF93" i="8"/>
  <c r="AH93" i="8"/>
  <c r="AI93" i="8"/>
  <c r="AJ93" i="8"/>
  <c r="AL93" i="8"/>
  <c r="AM93" i="8"/>
  <c r="AN93" i="8"/>
  <c r="AP93" i="8"/>
  <c r="AQ93" i="8"/>
  <c r="AR93" i="8"/>
  <c r="AT93" i="8"/>
  <c r="AU93" i="8"/>
  <c r="AV93" i="8"/>
  <c r="AX93" i="8"/>
  <c r="AY93" i="8"/>
  <c r="AZ93" i="8"/>
  <c r="BA80" i="8"/>
  <c r="BA81" i="8"/>
  <c r="L2" i="8" l="1"/>
  <c r="X79" i="8" l="1"/>
  <c r="AC93" i="8" l="1"/>
  <c r="AG82" i="8"/>
  <c r="AG93" i="8" s="1"/>
  <c r="Y82" i="8" l="1"/>
  <c r="Y93" i="8" l="1"/>
  <c r="AS82" i="8" l="1"/>
  <c r="AS93" i="8" s="1"/>
  <c r="AW82" i="8"/>
  <c r="AW93" i="8" s="1"/>
  <c r="AO82" i="8"/>
  <c r="AO93" i="8" s="1"/>
  <c r="AK82" i="8"/>
  <c r="P38" i="8"/>
  <c r="Q38" i="8"/>
  <c r="R38" i="8"/>
  <c r="S38" i="8"/>
  <c r="T38" i="8"/>
  <c r="AK93" i="8" l="1"/>
  <c r="BA87" i="8"/>
  <c r="BA69" i="8"/>
  <c r="BB69" i="8" s="1"/>
  <c r="BA70" i="8"/>
  <c r="BB70" i="8" s="1"/>
  <c r="BA71" i="8"/>
  <c r="BB71" i="8" s="1"/>
  <c r="BA72" i="8"/>
  <c r="BB72" i="8" s="1"/>
  <c r="BA73" i="8"/>
  <c r="BB73" i="8" s="1"/>
  <c r="BA75" i="8"/>
  <c r="BB75" i="8" s="1"/>
  <c r="BA76" i="8"/>
  <c r="BB76" i="8" s="1"/>
  <c r="T18" i="8"/>
  <c r="S18" i="8"/>
  <c r="P18" i="8"/>
  <c r="Q18" i="8"/>
  <c r="Q17" i="8" s="1"/>
  <c r="Q79" i="8" s="1"/>
  <c r="R18" i="8"/>
  <c r="R33" i="8"/>
  <c r="S33" i="8"/>
  <c r="T33" i="8"/>
  <c r="T17" i="8" l="1"/>
  <c r="T79" i="8" s="1"/>
  <c r="S17" i="8"/>
  <c r="S79" i="8" s="1"/>
  <c r="R17" i="8"/>
  <c r="N38" i="8" l="1"/>
  <c r="N79" i="8" s="1"/>
  <c r="P17" i="8"/>
  <c r="P79" i="8" s="1"/>
  <c r="O38" i="8"/>
  <c r="O79" i="8" s="1"/>
  <c r="BA86" i="8"/>
  <c r="A125" i="9"/>
  <c r="J8" i="7"/>
  <c r="J9" i="9" s="1"/>
  <c r="J11" i="7"/>
  <c r="J12" i="9" s="1"/>
  <c r="J13" i="7"/>
  <c r="J15" i="7"/>
  <c r="J16" i="7"/>
  <c r="L7" i="8" s="1"/>
  <c r="J17" i="7"/>
  <c r="K29" i="7"/>
  <c r="K30" i="7"/>
  <c r="K46" i="7"/>
  <c r="I46" i="7" s="1"/>
  <c r="J46" i="7" s="1"/>
  <c r="K47" i="7"/>
  <c r="I47" i="7" s="1"/>
  <c r="J47" i="7" s="1"/>
  <c r="K48" i="7"/>
  <c r="I48" i="7" s="1"/>
  <c r="J48" i="7" s="1"/>
  <c r="K66" i="7"/>
  <c r="I66" i="7" s="1"/>
  <c r="J66" i="7" s="1"/>
  <c r="J31" i="1"/>
  <c r="J32" i="1"/>
  <c r="J55" i="1"/>
  <c r="J56" i="1"/>
  <c r="J57" i="1"/>
  <c r="J73" i="1"/>
  <c r="J74" i="1"/>
  <c r="J89" i="1"/>
  <c r="J93" i="1"/>
  <c r="J94" i="1"/>
  <c r="D5" i="1"/>
  <c r="D7" i="1"/>
  <c r="J10" i="7" s="1"/>
  <c r="L4" i="8" s="1"/>
  <c r="D8" i="1"/>
  <c r="D10" i="1"/>
  <c r="D12" i="1"/>
  <c r="D13" i="1"/>
  <c r="D14" i="1"/>
  <c r="D20" i="1"/>
  <c r="E20" i="1"/>
  <c r="F20" i="1"/>
  <c r="G20" i="1"/>
  <c r="E22" i="1"/>
  <c r="C22" i="1" s="1"/>
  <c r="F22" i="1"/>
  <c r="G24" i="1"/>
  <c r="B25" i="1"/>
  <c r="B24" i="7" s="1"/>
  <c r="E25" i="1"/>
  <c r="D25" i="1" s="1"/>
  <c r="B26" i="1"/>
  <c r="B25" i="7" s="1"/>
  <c r="E26" i="1"/>
  <c r="D26" i="1" s="1"/>
  <c r="I25" i="7" s="1"/>
  <c r="B26" i="7"/>
  <c r="E27" i="1"/>
  <c r="D27" i="1" s="1"/>
  <c r="I26" i="7" s="1"/>
  <c r="B28" i="1"/>
  <c r="B27" i="7" s="1"/>
  <c r="B30" i="9" s="1"/>
  <c r="E28" i="1"/>
  <c r="D28" i="1" s="1"/>
  <c r="I27" i="7" s="1"/>
  <c r="A29" i="1"/>
  <c r="A28" i="7" s="1"/>
  <c r="B29" i="1"/>
  <c r="B28" i="7" s="1"/>
  <c r="E29" i="1"/>
  <c r="D29" i="1" s="1"/>
  <c r="E30" i="1"/>
  <c r="D30" i="1" s="1"/>
  <c r="F30" i="1"/>
  <c r="G30" i="1"/>
  <c r="D31" i="1"/>
  <c r="I29" i="7" s="1"/>
  <c r="I31" i="9" s="1"/>
  <c r="D32" i="1"/>
  <c r="I30" i="7" s="1"/>
  <c r="E33" i="1"/>
  <c r="D33" i="1" s="1"/>
  <c r="F33" i="1"/>
  <c r="F35" i="1"/>
  <c r="F34" i="1" s="1"/>
  <c r="G35" i="1"/>
  <c r="G34" i="1" s="1"/>
  <c r="B36" i="1"/>
  <c r="B32" i="7" s="1"/>
  <c r="E36" i="1"/>
  <c r="J36" i="1" s="1"/>
  <c r="B37" i="1"/>
  <c r="B33" i="7" s="1"/>
  <c r="E37" i="1"/>
  <c r="K33" i="7" s="1"/>
  <c r="I33" i="7" s="1"/>
  <c r="A38" i="1"/>
  <c r="A34" i="7" s="1"/>
  <c r="B38" i="1"/>
  <c r="B34" i="7" s="1"/>
  <c r="E38" i="1"/>
  <c r="D38" i="1" s="1"/>
  <c r="F39" i="1"/>
  <c r="G39" i="1"/>
  <c r="E42" i="1"/>
  <c r="C42" i="1" s="1"/>
  <c r="F42" i="1"/>
  <c r="G42" i="1"/>
  <c r="F44" i="1"/>
  <c r="F40" i="1" s="1"/>
  <c r="G44" i="1"/>
  <c r="G40" i="1" s="1"/>
  <c r="B45" i="1"/>
  <c r="B37" i="7" s="1"/>
  <c r="E45" i="1"/>
  <c r="K37" i="7" s="1"/>
  <c r="I37" i="7" s="1"/>
  <c r="B46" i="1"/>
  <c r="B38" i="7" s="1"/>
  <c r="B48" i="9" s="1"/>
  <c r="E46" i="1"/>
  <c r="K38" i="7" s="1"/>
  <c r="I38" i="7" s="1"/>
  <c r="B47" i="1"/>
  <c r="B39" i="7" s="1"/>
  <c r="E47" i="1"/>
  <c r="J47" i="1" s="1"/>
  <c r="B48" i="1"/>
  <c r="B40" i="7" s="1"/>
  <c r="E48" i="1"/>
  <c r="D48" i="1" s="1"/>
  <c r="B49" i="1"/>
  <c r="B41" i="7" s="1"/>
  <c r="E49" i="1"/>
  <c r="K41" i="7" s="1"/>
  <c r="I41" i="7" s="1"/>
  <c r="B50" i="1"/>
  <c r="B42" i="7" s="1"/>
  <c r="B52" i="9" s="1"/>
  <c r="E50" i="1"/>
  <c r="J50" i="1" s="1"/>
  <c r="B51" i="1"/>
  <c r="B43" i="7" s="1"/>
  <c r="E51" i="1"/>
  <c r="K43" i="7" s="1"/>
  <c r="I43" i="7" s="1"/>
  <c r="B52" i="1"/>
  <c r="B44" i="7" s="1"/>
  <c r="E52" i="1"/>
  <c r="D52" i="1" s="1"/>
  <c r="B53" i="1"/>
  <c r="B45" i="7" s="1"/>
  <c r="E53" i="1"/>
  <c r="J53" i="1" s="1"/>
  <c r="E54" i="1"/>
  <c r="D54" i="1" s="1"/>
  <c r="F54" i="1"/>
  <c r="G54" i="1"/>
  <c r="D55" i="1"/>
  <c r="D56" i="1"/>
  <c r="D57" i="1"/>
  <c r="E58" i="1"/>
  <c r="D58" i="1" s="1"/>
  <c r="F58" i="1"/>
  <c r="G58" i="1"/>
  <c r="C62" i="1"/>
  <c r="B63" i="1"/>
  <c r="B50" i="7" s="1"/>
  <c r="G64" i="1"/>
  <c r="E65" i="1"/>
  <c r="D65" i="1" s="1"/>
  <c r="B23" i="7"/>
  <c r="B24" i="9" s="1"/>
  <c r="A24" i="7"/>
  <c r="A25" i="7"/>
  <c r="A26" i="7"/>
  <c r="A27" i="7"/>
  <c r="A29" i="7"/>
  <c r="B29" i="7"/>
  <c r="B31" i="9" s="1"/>
  <c r="A30" i="7"/>
  <c r="B30" i="7"/>
  <c r="B31" i="7"/>
  <c r="B36" i="9" s="1"/>
  <c r="A32" i="7"/>
  <c r="A33" i="7"/>
  <c r="B35" i="7"/>
  <c r="B43" i="9" s="1"/>
  <c r="B36" i="7"/>
  <c r="B45" i="9" s="1"/>
  <c r="A37" i="7"/>
  <c r="A38" i="7"/>
  <c r="A39" i="7"/>
  <c r="A40" i="7"/>
  <c r="A41" i="7"/>
  <c r="A42" i="7"/>
  <c r="A43" i="7"/>
  <c r="A44" i="7"/>
  <c r="A45" i="7"/>
  <c r="A46" i="7"/>
  <c r="B46" i="7"/>
  <c r="B64" i="9" s="1"/>
  <c r="A47" i="7"/>
  <c r="B47" i="7"/>
  <c r="B67" i="9" s="1"/>
  <c r="A48" i="7"/>
  <c r="B48" i="7"/>
  <c r="B68" i="9" s="1"/>
  <c r="A49" i="7"/>
  <c r="A51" i="7"/>
  <c r="B51" i="7"/>
  <c r="B78" i="9" s="1"/>
  <c r="A52" i="7"/>
  <c r="B52" i="7"/>
  <c r="A57" i="7"/>
  <c r="B57" i="7"/>
  <c r="B58" i="7"/>
  <c r="K58" i="7"/>
  <c r="B59" i="7"/>
  <c r="B84" i="9" s="1"/>
  <c r="K59" i="7"/>
  <c r="B63" i="7"/>
  <c r="B93" i="9" s="1"/>
  <c r="K63" i="7"/>
  <c r="N23" i="7"/>
  <c r="U24" i="7"/>
  <c r="U25" i="7"/>
  <c r="M26" i="7"/>
  <c r="M23" i="7" s="1"/>
  <c r="U26" i="7"/>
  <c r="L27" i="7"/>
  <c r="U27" i="7"/>
  <c r="L28" i="7"/>
  <c r="U28" i="7"/>
  <c r="U29" i="7"/>
  <c r="U30" i="7"/>
  <c r="L31" i="7"/>
  <c r="M31" i="7"/>
  <c r="N31" i="7"/>
  <c r="U31" i="7"/>
  <c r="U32" i="7"/>
  <c r="U33" i="7"/>
  <c r="U34" i="7"/>
  <c r="U35" i="7"/>
  <c r="M36" i="7"/>
  <c r="U36" i="7"/>
  <c r="L37" i="7"/>
  <c r="N37" i="7"/>
  <c r="U37" i="7"/>
  <c r="L38" i="7"/>
  <c r="N38" i="7"/>
  <c r="U38" i="7"/>
  <c r="L39" i="7"/>
  <c r="N39" i="7"/>
  <c r="U39" i="7"/>
  <c r="L40" i="7"/>
  <c r="N40" i="7"/>
  <c r="U40" i="7"/>
  <c r="L41" i="7"/>
  <c r="N41" i="7"/>
  <c r="U41" i="7"/>
  <c r="L42" i="7"/>
  <c r="N42" i="7"/>
  <c r="U42" i="7"/>
  <c r="L43" i="7"/>
  <c r="N43" i="7"/>
  <c r="U43" i="7"/>
  <c r="L44" i="7"/>
  <c r="N44" i="7"/>
  <c r="U44" i="7"/>
  <c r="L45" i="7"/>
  <c r="N45" i="7"/>
  <c r="U45" i="7"/>
  <c r="N46" i="7"/>
  <c r="U46" i="7"/>
  <c r="L47" i="7"/>
  <c r="N47" i="7"/>
  <c r="U47" i="7"/>
  <c r="L48" i="7"/>
  <c r="N48" i="7"/>
  <c r="U48" i="7"/>
  <c r="U49" i="7"/>
  <c r="M50" i="7"/>
  <c r="U50" i="7"/>
  <c r="U51" i="7"/>
  <c r="U52" i="7"/>
  <c r="U53" i="7"/>
  <c r="U54" i="7"/>
  <c r="U55" i="7"/>
  <c r="U56" i="7"/>
  <c r="L57" i="7"/>
  <c r="N57" i="7"/>
  <c r="N50" i="7" s="1"/>
  <c r="U57" i="7"/>
  <c r="U58" i="7"/>
  <c r="U59" i="7"/>
  <c r="M60" i="7"/>
  <c r="U60" i="7"/>
  <c r="N61" i="7"/>
  <c r="N60" i="7" s="1"/>
  <c r="N64" i="7"/>
  <c r="U61" i="7"/>
  <c r="U62" i="7"/>
  <c r="U63" i="7"/>
  <c r="M64" i="7"/>
  <c r="U64" i="7"/>
  <c r="U65" i="7"/>
  <c r="E66" i="1"/>
  <c r="K52" i="7" s="1"/>
  <c r="A67" i="1"/>
  <c r="A53" i="7" s="1"/>
  <c r="B67" i="1"/>
  <c r="B53" i="7" s="1"/>
  <c r="E67" i="1"/>
  <c r="D67" i="1" s="1"/>
  <c r="A68" i="1"/>
  <c r="A54" i="7" s="1"/>
  <c r="B68" i="1"/>
  <c r="B54" i="7" s="1"/>
  <c r="E68" i="1"/>
  <c r="D68" i="1" s="1"/>
  <c r="A69" i="1"/>
  <c r="A55" i="7" s="1"/>
  <c r="B69" i="1"/>
  <c r="B55" i="7" s="1"/>
  <c r="E69" i="1"/>
  <c r="D69" i="1" s="1"/>
  <c r="A70" i="1"/>
  <c r="A56" i="7" s="1"/>
  <c r="B70" i="1"/>
  <c r="B56" i="7" s="1"/>
  <c r="E70" i="1"/>
  <c r="F70" i="1" s="1"/>
  <c r="L56" i="7" s="1"/>
  <c r="E71" i="1"/>
  <c r="D71" i="1" s="1"/>
  <c r="E72" i="1"/>
  <c r="D72" i="1" s="1"/>
  <c r="F72" i="1"/>
  <c r="G72" i="1"/>
  <c r="D73" i="1"/>
  <c r="B76" i="1"/>
  <c r="B60" i="7" s="1"/>
  <c r="G76" i="1"/>
  <c r="G77" i="1"/>
  <c r="A78" i="1"/>
  <c r="A61" i="7" s="1"/>
  <c r="B78" i="1"/>
  <c r="B61" i="7" s="1"/>
  <c r="E78" i="1"/>
  <c r="D78" i="1" s="1"/>
  <c r="A79" i="1"/>
  <c r="A62" i="7" s="1"/>
  <c r="B79" i="1"/>
  <c r="B62" i="7" s="1"/>
  <c r="E79" i="1"/>
  <c r="D79" i="1" s="1"/>
  <c r="E80" i="1"/>
  <c r="F80" i="1" s="1"/>
  <c r="G80" i="1"/>
  <c r="G61" i="1" s="1"/>
  <c r="D81" i="1"/>
  <c r="F81" i="1"/>
  <c r="J81" i="1" s="1"/>
  <c r="E82" i="1"/>
  <c r="E62" i="1" s="1"/>
  <c r="J62" i="1" s="1"/>
  <c r="A84" i="1"/>
  <c r="B84" i="1"/>
  <c r="B64" i="7" s="1"/>
  <c r="G85" i="1"/>
  <c r="G84" i="1" s="1"/>
  <c r="A86" i="1"/>
  <c r="A65" i="7" s="1"/>
  <c r="B86" i="1"/>
  <c r="B65" i="7" s="1"/>
  <c r="E86" i="1"/>
  <c r="D86" i="1" s="1"/>
  <c r="D87" i="1"/>
  <c r="D88" i="1"/>
  <c r="A90" i="1"/>
  <c r="A68" i="7" s="1"/>
  <c r="B90" i="1"/>
  <c r="B68" i="7" s="1"/>
  <c r="E90" i="1"/>
  <c r="D90" i="1" s="1"/>
  <c r="D91" i="1"/>
  <c r="A92" i="1"/>
  <c r="A69" i="7" s="1"/>
  <c r="B92" i="1"/>
  <c r="B69" i="7" s="1"/>
  <c r="E92" i="1"/>
  <c r="D92" i="1" s="1"/>
  <c r="E96" i="1"/>
  <c r="F96" i="1"/>
  <c r="G96" i="1"/>
  <c r="B98" i="1"/>
  <c r="E98" i="1"/>
  <c r="D98" i="1" s="1"/>
  <c r="F98" i="1"/>
  <c r="G98" i="1"/>
  <c r="B100" i="1"/>
  <c r="B73" i="7" s="1"/>
  <c r="B119" i="9" s="1"/>
  <c r="E100" i="1"/>
  <c r="T73" i="7" s="1"/>
  <c r="B101" i="1"/>
  <c r="B102" i="1"/>
  <c r="B103" i="1"/>
  <c r="B104" i="1"/>
  <c r="B105" i="1"/>
  <c r="B106" i="1"/>
  <c r="B66" i="7"/>
  <c r="B67" i="7"/>
  <c r="B102" i="9" s="1"/>
  <c r="K67" i="7"/>
  <c r="A70" i="7"/>
  <c r="B70" i="7"/>
  <c r="K70" i="7"/>
  <c r="A71" i="7"/>
  <c r="B71" i="7"/>
  <c r="K71" i="7"/>
  <c r="O72" i="7"/>
  <c r="P72" i="7"/>
  <c r="Q72" i="7"/>
  <c r="R72" i="7"/>
  <c r="S72" i="7"/>
  <c r="T72" i="7"/>
  <c r="O75" i="7"/>
  <c r="P75" i="7"/>
  <c r="Q75" i="7"/>
  <c r="R75" i="7"/>
  <c r="S75" i="7"/>
  <c r="S93" i="7" s="1"/>
  <c r="T75" i="7"/>
  <c r="O76" i="7"/>
  <c r="P76" i="7"/>
  <c r="Q76" i="7"/>
  <c r="R76" i="7"/>
  <c r="T76" i="7"/>
  <c r="U77" i="7"/>
  <c r="O78" i="7"/>
  <c r="P78" i="7"/>
  <c r="Q78" i="7"/>
  <c r="R78" i="7"/>
  <c r="S78" i="7"/>
  <c r="T78" i="7"/>
  <c r="O79" i="7"/>
  <c r="P79" i="7"/>
  <c r="Q79" i="7"/>
  <c r="R79" i="7"/>
  <c r="S79" i="7"/>
  <c r="T79" i="7"/>
  <c r="O80" i="7"/>
  <c r="P80" i="7"/>
  <c r="Q80" i="7"/>
  <c r="R80" i="7"/>
  <c r="S80" i="7"/>
  <c r="T80" i="7"/>
  <c r="S95" i="7"/>
  <c r="BA84" i="8"/>
  <c r="BA85" i="8"/>
  <c r="R30" i="9"/>
  <c r="R26" i="9"/>
  <c r="R27" i="9"/>
  <c r="R28" i="9"/>
  <c r="R29" i="9"/>
  <c r="R31" i="9"/>
  <c r="R32" i="9"/>
  <c r="R33" i="9"/>
  <c r="R34" i="9"/>
  <c r="R35" i="9"/>
  <c r="U121" i="9"/>
  <c r="V121" i="9"/>
  <c r="L103" i="9"/>
  <c r="M103" i="9"/>
  <c r="N103" i="9"/>
  <c r="L94" i="9"/>
  <c r="M94" i="9"/>
  <c r="N94" i="9"/>
  <c r="M76" i="9"/>
  <c r="N76" i="9"/>
  <c r="L85" i="9"/>
  <c r="M85" i="9"/>
  <c r="N85" i="9"/>
  <c r="L45" i="9"/>
  <c r="M45" i="9"/>
  <c r="N45" i="9"/>
  <c r="L24" i="9"/>
  <c r="M24" i="9"/>
  <c r="N24" i="9"/>
  <c r="A122" i="9"/>
  <c r="A123" i="9"/>
  <c r="A124" i="9"/>
  <c r="A126" i="9"/>
  <c r="A121" i="9"/>
  <c r="B120" i="9"/>
  <c r="B117" i="9"/>
  <c r="B74" i="9"/>
  <c r="J7" i="9"/>
  <c r="J6" i="9"/>
  <c r="B110" i="9"/>
  <c r="B92" i="9"/>
  <c r="U117" i="9"/>
  <c r="V117" i="9"/>
  <c r="K83" i="9"/>
  <c r="X23" i="9"/>
  <c r="Z117" i="9"/>
  <c r="O27" i="9"/>
  <c r="P27" i="9"/>
  <c r="Q27" i="9"/>
  <c r="S27" i="9"/>
  <c r="T27" i="9"/>
  <c r="O28" i="9"/>
  <c r="P28" i="9"/>
  <c r="Q28" i="9"/>
  <c r="S28" i="9"/>
  <c r="T28" i="9"/>
  <c r="P29" i="9"/>
  <c r="Q29" i="9"/>
  <c r="S29" i="9"/>
  <c r="T29" i="9"/>
  <c r="Q30" i="9"/>
  <c r="T30" i="9"/>
  <c r="O31" i="9"/>
  <c r="P31" i="9"/>
  <c r="Q31" i="9"/>
  <c r="S31" i="9"/>
  <c r="T31" i="9"/>
  <c r="O32" i="9"/>
  <c r="P32" i="9"/>
  <c r="Q32" i="9"/>
  <c r="T32" i="9"/>
  <c r="S32" i="9"/>
  <c r="O33" i="9"/>
  <c r="P33" i="9"/>
  <c r="Q33" i="9"/>
  <c r="S33" i="9"/>
  <c r="T33" i="9"/>
  <c r="O34" i="9"/>
  <c r="P34" i="9"/>
  <c r="Q34" i="9"/>
  <c r="S34" i="9"/>
  <c r="T34" i="9"/>
  <c r="O35" i="9"/>
  <c r="P35" i="9"/>
  <c r="Q35" i="9"/>
  <c r="S35" i="9"/>
  <c r="T35" i="9"/>
  <c r="O36" i="9"/>
  <c r="P36" i="9"/>
  <c r="Q36" i="9"/>
  <c r="R36" i="9"/>
  <c r="S36" i="9"/>
  <c r="T36" i="9"/>
  <c r="O38" i="9"/>
  <c r="P38" i="9"/>
  <c r="Q38" i="9"/>
  <c r="R38" i="9"/>
  <c r="S38" i="9"/>
  <c r="T38" i="9"/>
  <c r="O39" i="9"/>
  <c r="P39" i="9"/>
  <c r="Q39" i="9"/>
  <c r="R39" i="9"/>
  <c r="S39" i="9"/>
  <c r="T39" i="9"/>
  <c r="O40" i="9"/>
  <c r="P40" i="9"/>
  <c r="Q40" i="9"/>
  <c r="R40" i="9"/>
  <c r="S40" i="9"/>
  <c r="T40" i="9"/>
  <c r="O41" i="9"/>
  <c r="P41" i="9"/>
  <c r="Q41" i="9"/>
  <c r="R41" i="9"/>
  <c r="S41" i="9"/>
  <c r="T41" i="9"/>
  <c r="O42" i="9"/>
  <c r="P42" i="9"/>
  <c r="Q42" i="9"/>
  <c r="R42" i="9"/>
  <c r="S42" i="9"/>
  <c r="T42" i="9"/>
  <c r="O43" i="9"/>
  <c r="P43" i="9"/>
  <c r="Q43" i="9"/>
  <c r="R43" i="9"/>
  <c r="S43" i="9"/>
  <c r="T43" i="9"/>
  <c r="O45" i="9"/>
  <c r="P45" i="9"/>
  <c r="Q45" i="9"/>
  <c r="R45" i="9"/>
  <c r="S45" i="9"/>
  <c r="T45" i="9"/>
  <c r="O47" i="9"/>
  <c r="P47" i="9"/>
  <c r="Q47" i="9"/>
  <c r="R47" i="9"/>
  <c r="S47" i="9"/>
  <c r="T47" i="9"/>
  <c r="O48" i="9"/>
  <c r="P48" i="9"/>
  <c r="Q48" i="9"/>
  <c r="R48" i="9"/>
  <c r="S48" i="9"/>
  <c r="T48" i="9"/>
  <c r="O49" i="9"/>
  <c r="P49" i="9"/>
  <c r="Q49" i="9"/>
  <c r="R49" i="9"/>
  <c r="S49" i="9"/>
  <c r="T49" i="9"/>
  <c r="O50" i="9"/>
  <c r="P50" i="9"/>
  <c r="Q50" i="9"/>
  <c r="R50" i="9"/>
  <c r="S50" i="9"/>
  <c r="T50" i="9"/>
  <c r="O51" i="9"/>
  <c r="P51" i="9"/>
  <c r="Q51" i="9"/>
  <c r="R51" i="9"/>
  <c r="S51" i="9"/>
  <c r="T51" i="9"/>
  <c r="O52" i="9"/>
  <c r="P52" i="9"/>
  <c r="Q52" i="9"/>
  <c r="R52" i="9"/>
  <c r="S52" i="9"/>
  <c r="T52" i="9"/>
  <c r="O53" i="9"/>
  <c r="P53" i="9"/>
  <c r="Q53" i="9"/>
  <c r="R53" i="9"/>
  <c r="S53" i="9"/>
  <c r="T53" i="9"/>
  <c r="O54" i="9"/>
  <c r="P54" i="9"/>
  <c r="Q54" i="9"/>
  <c r="R54" i="9"/>
  <c r="S54" i="9"/>
  <c r="T54" i="9"/>
  <c r="O55" i="9"/>
  <c r="P55" i="9"/>
  <c r="Q55" i="9"/>
  <c r="R55" i="9"/>
  <c r="S55" i="9"/>
  <c r="T55" i="9"/>
  <c r="O56" i="9"/>
  <c r="P56" i="9"/>
  <c r="Q56" i="9"/>
  <c r="R56" i="9"/>
  <c r="S56" i="9"/>
  <c r="T56" i="9"/>
  <c r="O57" i="9"/>
  <c r="P57" i="9"/>
  <c r="Q57" i="9"/>
  <c r="R57" i="9"/>
  <c r="S57" i="9"/>
  <c r="T57" i="9"/>
  <c r="O58" i="9"/>
  <c r="P58" i="9"/>
  <c r="Q58" i="9"/>
  <c r="T58" i="9"/>
  <c r="R58" i="9"/>
  <c r="S58" i="9"/>
  <c r="O59" i="9"/>
  <c r="P59" i="9"/>
  <c r="Q59" i="9"/>
  <c r="R59" i="9"/>
  <c r="S59" i="9"/>
  <c r="T59" i="9"/>
  <c r="O60" i="9"/>
  <c r="P60" i="9"/>
  <c r="Q60" i="9"/>
  <c r="R60" i="9"/>
  <c r="S60" i="9"/>
  <c r="T60" i="9"/>
  <c r="O61" i="9"/>
  <c r="P61" i="9"/>
  <c r="Q61" i="9"/>
  <c r="R61" i="9"/>
  <c r="S61" i="9"/>
  <c r="T61" i="9"/>
  <c r="O62" i="9"/>
  <c r="P62" i="9"/>
  <c r="Q62" i="9"/>
  <c r="R62" i="9"/>
  <c r="S62" i="9"/>
  <c r="T62" i="9"/>
  <c r="O63" i="9"/>
  <c r="P63" i="9"/>
  <c r="Q63" i="9"/>
  <c r="R63" i="9"/>
  <c r="S63" i="9"/>
  <c r="T63" i="9"/>
  <c r="O64" i="9"/>
  <c r="P64" i="9"/>
  <c r="Q64" i="9"/>
  <c r="R64" i="9"/>
  <c r="S64" i="9"/>
  <c r="T64" i="9"/>
  <c r="O65" i="9"/>
  <c r="P65" i="9"/>
  <c r="Q65" i="9"/>
  <c r="R65" i="9"/>
  <c r="S65" i="9"/>
  <c r="T65" i="9"/>
  <c r="O66" i="9"/>
  <c r="P66" i="9"/>
  <c r="Q66" i="9"/>
  <c r="R66" i="9"/>
  <c r="S66" i="9"/>
  <c r="T66" i="9"/>
  <c r="O67" i="9"/>
  <c r="P67" i="9"/>
  <c r="Q67" i="9"/>
  <c r="R67" i="9"/>
  <c r="S67" i="9"/>
  <c r="T67" i="9"/>
  <c r="O68" i="9"/>
  <c r="P68" i="9"/>
  <c r="Q68" i="9"/>
  <c r="R68" i="9"/>
  <c r="S68" i="9"/>
  <c r="T68" i="9"/>
  <c r="O69" i="9"/>
  <c r="P69" i="9"/>
  <c r="Q69" i="9"/>
  <c r="R69" i="9"/>
  <c r="S69" i="9"/>
  <c r="T69" i="9"/>
  <c r="O70" i="9"/>
  <c r="P70" i="9"/>
  <c r="Q70" i="9"/>
  <c r="R70" i="9"/>
  <c r="S70" i="9"/>
  <c r="T70" i="9"/>
  <c r="O71" i="9"/>
  <c r="P71" i="9"/>
  <c r="Q71" i="9"/>
  <c r="R71" i="9"/>
  <c r="S71" i="9"/>
  <c r="T71" i="9"/>
  <c r="O72" i="9"/>
  <c r="P72" i="9"/>
  <c r="Q72" i="9"/>
  <c r="R72" i="9"/>
  <c r="S72" i="9"/>
  <c r="T72" i="9"/>
  <c r="O73" i="9"/>
  <c r="P73" i="9"/>
  <c r="Q73" i="9"/>
  <c r="R73" i="9"/>
  <c r="S73" i="9"/>
  <c r="T73" i="9"/>
  <c r="O74" i="9"/>
  <c r="P74" i="9"/>
  <c r="Q74" i="9"/>
  <c r="R74" i="9"/>
  <c r="S74" i="9"/>
  <c r="T74" i="9"/>
  <c r="O76" i="9"/>
  <c r="P76" i="9"/>
  <c r="Q76" i="9"/>
  <c r="R76" i="9"/>
  <c r="S76" i="9"/>
  <c r="T76" i="9"/>
  <c r="O78" i="9"/>
  <c r="P78" i="9"/>
  <c r="Q78" i="9"/>
  <c r="R78" i="9"/>
  <c r="S78" i="9"/>
  <c r="T78" i="9"/>
  <c r="O79" i="9"/>
  <c r="P79" i="9"/>
  <c r="Q79" i="9"/>
  <c r="R79" i="9"/>
  <c r="S79" i="9"/>
  <c r="T79" i="9"/>
  <c r="O80" i="9"/>
  <c r="P80" i="9"/>
  <c r="Q80" i="9"/>
  <c r="R80" i="9"/>
  <c r="S80" i="9"/>
  <c r="T80" i="9"/>
  <c r="O81" i="9"/>
  <c r="P81" i="9"/>
  <c r="Q81" i="9"/>
  <c r="R81" i="9"/>
  <c r="S81" i="9"/>
  <c r="T81" i="9"/>
  <c r="O82" i="9"/>
  <c r="P82" i="9"/>
  <c r="Q82" i="9"/>
  <c r="R82" i="9"/>
  <c r="S82" i="9"/>
  <c r="T82" i="9"/>
  <c r="O83" i="9"/>
  <c r="P83" i="9"/>
  <c r="Q83" i="9"/>
  <c r="R83" i="9"/>
  <c r="S83" i="9"/>
  <c r="T83" i="9"/>
  <c r="O84" i="9"/>
  <c r="P84" i="9"/>
  <c r="Q84" i="9"/>
  <c r="R84" i="9"/>
  <c r="S84" i="9"/>
  <c r="T84" i="9"/>
  <c r="O85" i="9"/>
  <c r="P85" i="9"/>
  <c r="Q85" i="9"/>
  <c r="R85" i="9"/>
  <c r="S85" i="9"/>
  <c r="T85" i="9"/>
  <c r="O87" i="9"/>
  <c r="P87" i="9"/>
  <c r="Q87" i="9"/>
  <c r="R87" i="9"/>
  <c r="S87" i="9"/>
  <c r="T87" i="9"/>
  <c r="O88" i="9"/>
  <c r="P88" i="9"/>
  <c r="Q88" i="9"/>
  <c r="R88" i="9"/>
  <c r="S88" i="9"/>
  <c r="T88" i="9"/>
  <c r="O89" i="9"/>
  <c r="P89" i="9"/>
  <c r="Q89" i="9"/>
  <c r="R89" i="9"/>
  <c r="S89" i="9"/>
  <c r="T89" i="9"/>
  <c r="O90" i="9"/>
  <c r="P90" i="9"/>
  <c r="Q90" i="9"/>
  <c r="R90" i="9"/>
  <c r="S90" i="9"/>
  <c r="T90" i="9"/>
  <c r="O91" i="9"/>
  <c r="P91" i="9"/>
  <c r="Q91" i="9"/>
  <c r="T91" i="9"/>
  <c r="R91" i="9"/>
  <c r="S91" i="9"/>
  <c r="O92" i="9"/>
  <c r="P92" i="9"/>
  <c r="Q92" i="9"/>
  <c r="R92" i="9"/>
  <c r="S92" i="9"/>
  <c r="T92" i="9"/>
  <c r="O93" i="9"/>
  <c r="P93" i="9"/>
  <c r="Q93" i="9"/>
  <c r="R93" i="9"/>
  <c r="S93" i="9"/>
  <c r="T93" i="9"/>
  <c r="O94" i="9"/>
  <c r="P94" i="9"/>
  <c r="Q94" i="9"/>
  <c r="R94" i="9"/>
  <c r="S94" i="9"/>
  <c r="T94" i="9"/>
  <c r="O96" i="9"/>
  <c r="P96" i="9"/>
  <c r="Q96" i="9"/>
  <c r="R96" i="9"/>
  <c r="S96" i="9"/>
  <c r="T96" i="9"/>
  <c r="O97" i="9"/>
  <c r="P97" i="9"/>
  <c r="Q97" i="9"/>
  <c r="R97" i="9"/>
  <c r="S97" i="9"/>
  <c r="T97" i="9"/>
  <c r="O98" i="9"/>
  <c r="P98" i="9"/>
  <c r="Q98" i="9"/>
  <c r="T98" i="9"/>
  <c r="R98" i="9"/>
  <c r="S98" i="9"/>
  <c r="O99" i="9"/>
  <c r="P99" i="9"/>
  <c r="Q99" i="9"/>
  <c r="R99" i="9"/>
  <c r="S99" i="9"/>
  <c r="T99" i="9"/>
  <c r="O100" i="9"/>
  <c r="P100" i="9"/>
  <c r="Q100" i="9"/>
  <c r="R100" i="9"/>
  <c r="S100" i="9"/>
  <c r="T100" i="9"/>
  <c r="O101" i="9"/>
  <c r="P101" i="9"/>
  <c r="Q101" i="9"/>
  <c r="R101" i="9"/>
  <c r="S101" i="9"/>
  <c r="T101" i="9"/>
  <c r="O102" i="9"/>
  <c r="P102" i="9"/>
  <c r="Q102" i="9"/>
  <c r="R102" i="9"/>
  <c r="S102" i="9"/>
  <c r="T102" i="9"/>
  <c r="O103" i="9"/>
  <c r="P103" i="9"/>
  <c r="Q103" i="9"/>
  <c r="R103" i="9"/>
  <c r="S103" i="9"/>
  <c r="T103" i="9"/>
  <c r="O105" i="9"/>
  <c r="P105" i="9"/>
  <c r="Q105" i="9"/>
  <c r="R105" i="9"/>
  <c r="S105" i="9"/>
  <c r="T105" i="9"/>
  <c r="O106" i="9"/>
  <c r="P106" i="9"/>
  <c r="Q106" i="9"/>
  <c r="R106" i="9"/>
  <c r="S106" i="9"/>
  <c r="T106" i="9"/>
  <c r="O107" i="9"/>
  <c r="P107" i="9"/>
  <c r="Q107" i="9"/>
  <c r="R107" i="9"/>
  <c r="S107" i="9"/>
  <c r="T107" i="9"/>
  <c r="O108" i="9"/>
  <c r="P108" i="9"/>
  <c r="Q108" i="9"/>
  <c r="R108" i="9"/>
  <c r="S108" i="9"/>
  <c r="T108" i="9"/>
  <c r="O109" i="9"/>
  <c r="P109" i="9"/>
  <c r="Q109" i="9"/>
  <c r="R109" i="9"/>
  <c r="S109" i="9"/>
  <c r="T109" i="9"/>
  <c r="O110" i="9"/>
  <c r="P110" i="9"/>
  <c r="Q110" i="9"/>
  <c r="R110" i="9"/>
  <c r="S110" i="9"/>
  <c r="T110" i="9"/>
  <c r="O111" i="9"/>
  <c r="P111" i="9"/>
  <c r="Q111" i="9"/>
  <c r="R111" i="9"/>
  <c r="S111" i="9"/>
  <c r="T111" i="9"/>
  <c r="O112" i="9"/>
  <c r="P112" i="9"/>
  <c r="Q112" i="9"/>
  <c r="R112" i="9"/>
  <c r="S112" i="9"/>
  <c r="T112" i="9"/>
  <c r="O113" i="9"/>
  <c r="P113" i="9"/>
  <c r="Q113" i="9"/>
  <c r="R113" i="9"/>
  <c r="S113" i="9"/>
  <c r="T113" i="9"/>
  <c r="O114" i="9"/>
  <c r="P114" i="9"/>
  <c r="Q114" i="9"/>
  <c r="T114" i="9"/>
  <c r="R114" i="9"/>
  <c r="S114" i="9"/>
  <c r="P26" i="9"/>
  <c r="Q26" i="9"/>
  <c r="S26" i="9"/>
  <c r="T26" i="9"/>
  <c r="O26" i="9"/>
  <c r="W115" i="9"/>
  <c r="W116" i="9"/>
  <c r="W119" i="9"/>
  <c r="W120" i="9"/>
  <c r="W122" i="9"/>
  <c r="W123" i="9"/>
  <c r="W124" i="9"/>
  <c r="W125" i="9"/>
  <c r="W126" i="9"/>
  <c r="A114" i="9"/>
  <c r="A113" i="9"/>
  <c r="A109" i="9"/>
  <c r="A108" i="9"/>
  <c r="A107" i="9"/>
  <c r="A106" i="9"/>
  <c r="A105" i="9"/>
  <c r="A100" i="9"/>
  <c r="A99" i="9"/>
  <c r="A98" i="9"/>
  <c r="A97" i="9"/>
  <c r="A91" i="9"/>
  <c r="A90" i="9"/>
  <c r="A89" i="9"/>
  <c r="A88" i="9"/>
  <c r="A82" i="9"/>
  <c r="A81" i="9"/>
  <c r="A80" i="9"/>
  <c r="A79" i="9"/>
  <c r="A78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2" i="9"/>
  <c r="A41" i="9"/>
  <c r="A40" i="9"/>
  <c r="A39" i="9"/>
  <c r="A38" i="9"/>
  <c r="N36" i="9"/>
  <c r="M36" i="9"/>
  <c r="A35" i="9"/>
  <c r="A34" i="9"/>
  <c r="A33" i="9"/>
  <c r="A32" i="9"/>
  <c r="A31" i="9"/>
  <c r="A30" i="9"/>
  <c r="A29" i="9"/>
  <c r="A28" i="9"/>
  <c r="A27" i="9"/>
  <c r="A26" i="9"/>
  <c r="B58" i="9"/>
  <c r="B59" i="9"/>
  <c r="K84" i="9"/>
  <c r="K116" i="9"/>
  <c r="B114" i="9"/>
  <c r="B103" i="9"/>
  <c r="B111" i="9"/>
  <c r="B97" i="9"/>
  <c r="B98" i="9"/>
  <c r="B89" i="9"/>
  <c r="B63" i="9"/>
  <c r="B40" i="9"/>
  <c r="I99" i="9"/>
  <c r="I90" i="9"/>
  <c r="I66" i="9"/>
  <c r="I73" i="9"/>
  <c r="I63" i="9"/>
  <c r="I40" i="9"/>
  <c r="B91" i="9"/>
  <c r="B82" i="9"/>
  <c r="B69" i="9"/>
  <c r="B70" i="9"/>
  <c r="B71" i="9"/>
  <c r="B42" i="9"/>
  <c r="B34" i="9"/>
  <c r="K110" i="9"/>
  <c r="L36" i="9"/>
  <c r="L76" i="9"/>
  <c r="B62" i="9"/>
  <c r="K115" i="9"/>
  <c r="I112" i="9"/>
  <c r="I62" i="9"/>
  <c r="I58" i="9"/>
  <c r="B115" i="9"/>
  <c r="I111" i="9"/>
  <c r="I57" i="9"/>
  <c r="I89" i="9"/>
  <c r="I113" i="9"/>
  <c r="I71" i="9"/>
  <c r="A111" i="9"/>
  <c r="B105" i="9"/>
  <c r="I106" i="9"/>
  <c r="B100" i="9"/>
  <c r="I42" i="9"/>
  <c r="I56" i="9"/>
  <c r="I98" i="9"/>
  <c r="B41" i="9"/>
  <c r="B72" i="9"/>
  <c r="A112" i="9"/>
  <c r="I60" i="9"/>
  <c r="I59" i="9"/>
  <c r="I61" i="9"/>
  <c r="I72" i="9"/>
  <c r="K93" i="9"/>
  <c r="B90" i="9"/>
  <c r="B106" i="9"/>
  <c r="I41" i="9"/>
  <c r="I109" i="9"/>
  <c r="K102" i="9"/>
  <c r="B33" i="9"/>
  <c r="B66" i="9"/>
  <c r="B108" i="9"/>
  <c r="B35" i="9"/>
  <c r="B99" i="9"/>
  <c r="B116" i="9"/>
  <c r="B81" i="9"/>
  <c r="B109" i="9"/>
  <c r="B107" i="9"/>
  <c r="B113" i="9"/>
  <c r="B73" i="9"/>
  <c r="B80" i="9"/>
  <c r="B88" i="9"/>
  <c r="B28" i="9"/>
  <c r="B112" i="9"/>
  <c r="B56" i="9"/>
  <c r="B61" i="9"/>
  <c r="B57" i="9"/>
  <c r="B60" i="9"/>
  <c r="I88" i="9"/>
  <c r="I100" i="9"/>
  <c r="I80" i="9"/>
  <c r="I34" i="9"/>
  <c r="I82" i="9"/>
  <c r="I81" i="9"/>
  <c r="I91" i="9"/>
  <c r="I97" i="9"/>
  <c r="I108" i="9"/>
  <c r="I33" i="9"/>
  <c r="I107" i="9"/>
  <c r="I35" i="9"/>
  <c r="I114" i="9"/>
  <c r="I105" i="9"/>
  <c r="I103" i="9" s="1"/>
  <c r="I28" i="9"/>
  <c r="O29" i="9"/>
  <c r="I69" i="9"/>
  <c r="P30" i="9"/>
  <c r="S30" i="9"/>
  <c r="O30" i="9"/>
  <c r="K101" i="9"/>
  <c r="B65" i="9"/>
  <c r="B87" i="9"/>
  <c r="I70" i="9"/>
  <c r="I65" i="9"/>
  <c r="I87" i="9"/>
  <c r="I85" i="9" s="1"/>
  <c r="B83" i="9"/>
  <c r="B32" i="9"/>
  <c r="F23" i="1"/>
  <c r="AZ78" i="8"/>
  <c r="BA78" i="8" s="1"/>
  <c r="W85" i="9" l="1"/>
  <c r="Q95" i="7"/>
  <c r="L23" i="7"/>
  <c r="Q24" i="9"/>
  <c r="N36" i="7"/>
  <c r="J30" i="1"/>
  <c r="J30" i="7"/>
  <c r="G23" i="1"/>
  <c r="J14" i="9"/>
  <c r="B85" i="9"/>
  <c r="BA88" i="8"/>
  <c r="W79" i="9"/>
  <c r="W57" i="9"/>
  <c r="P24" i="9"/>
  <c r="BA89" i="8"/>
  <c r="BA90" i="8"/>
  <c r="W29" i="9"/>
  <c r="W106" i="9"/>
  <c r="W72" i="9"/>
  <c r="W42" i="9"/>
  <c r="W41" i="9"/>
  <c r="M74" i="9"/>
  <c r="M117" i="9" s="1"/>
  <c r="U78" i="7"/>
  <c r="T93" i="7"/>
  <c r="Q93" i="7"/>
  <c r="O93" i="7"/>
  <c r="R95" i="7"/>
  <c r="U75" i="7"/>
  <c r="M49" i="7"/>
  <c r="M72" i="7" s="1"/>
  <c r="J54" i="1"/>
  <c r="W108" i="9"/>
  <c r="W101" i="9"/>
  <c r="W99" i="9"/>
  <c r="W91" i="9"/>
  <c r="T95" i="7"/>
  <c r="W62" i="9"/>
  <c r="W60" i="9"/>
  <c r="W59" i="9"/>
  <c r="W50" i="9"/>
  <c r="W47" i="9"/>
  <c r="N74" i="9"/>
  <c r="N43" i="9" s="1"/>
  <c r="J72" i="1"/>
  <c r="W97" i="9"/>
  <c r="W94" i="9"/>
  <c r="W93" i="9"/>
  <c r="W83" i="9"/>
  <c r="W81" i="9"/>
  <c r="W67" i="9"/>
  <c r="L74" i="9"/>
  <c r="L43" i="9" s="1"/>
  <c r="J80" i="1"/>
  <c r="O95" i="7"/>
  <c r="O24" i="9"/>
  <c r="W113" i="9"/>
  <c r="W109" i="9"/>
  <c r="W107" i="9"/>
  <c r="W102" i="9"/>
  <c r="W100" i="9"/>
  <c r="W98" i="9"/>
  <c r="W65" i="9"/>
  <c r="W61" i="9"/>
  <c r="W56" i="9"/>
  <c r="W52" i="9"/>
  <c r="W49" i="9"/>
  <c r="W45" i="9"/>
  <c r="W40" i="9"/>
  <c r="W35" i="9"/>
  <c r="T117" i="9"/>
  <c r="D80" i="1"/>
  <c r="L36" i="7"/>
  <c r="W111" i="9"/>
  <c r="W92" i="9"/>
  <c r="W89" i="9"/>
  <c r="W88" i="9"/>
  <c r="W82" i="9"/>
  <c r="W28" i="9"/>
  <c r="P121" i="9"/>
  <c r="R24" i="9"/>
  <c r="U79" i="7"/>
  <c r="O121" i="9"/>
  <c r="Q117" i="9"/>
  <c r="W114" i="9"/>
  <c r="W112" i="9"/>
  <c r="W76" i="9"/>
  <c r="W74" i="9"/>
  <c r="W71" i="9"/>
  <c r="W70" i="9"/>
  <c r="W69" i="9"/>
  <c r="W53" i="9"/>
  <c r="W34" i="9"/>
  <c r="W32" i="9"/>
  <c r="P95" i="7"/>
  <c r="B101" i="9"/>
  <c r="G97" i="1"/>
  <c r="W90" i="9"/>
  <c r="W87" i="9"/>
  <c r="W84" i="9"/>
  <c r="W80" i="9"/>
  <c r="W78" i="9"/>
  <c r="W73" i="9"/>
  <c r="W68" i="9"/>
  <c r="W66" i="9"/>
  <c r="W64" i="9"/>
  <c r="W55" i="9"/>
  <c r="W54" i="9"/>
  <c r="W36" i="9"/>
  <c r="W33" i="9"/>
  <c r="W31" i="9"/>
  <c r="U80" i="7"/>
  <c r="G60" i="1"/>
  <c r="G59" i="1" s="1"/>
  <c r="I67" i="9"/>
  <c r="R117" i="9"/>
  <c r="R121" i="9"/>
  <c r="W27" i="9"/>
  <c r="Q121" i="9"/>
  <c r="P117" i="9"/>
  <c r="T24" i="9"/>
  <c r="J29" i="7"/>
  <c r="I64" i="9"/>
  <c r="T121" i="9"/>
  <c r="W30" i="9"/>
  <c r="W26" i="9"/>
  <c r="O117" i="9"/>
  <c r="S24" i="9"/>
  <c r="S121" i="9"/>
  <c r="S117" i="9"/>
  <c r="W110" i="9"/>
  <c r="W105" i="9"/>
  <c r="W103" i="9"/>
  <c r="W96" i="9"/>
  <c r="W63" i="9"/>
  <c r="W58" i="9"/>
  <c r="W51" i="9"/>
  <c r="W48" i="9"/>
  <c r="W43" i="9"/>
  <c r="W39" i="9"/>
  <c r="W38" i="9"/>
  <c r="U76" i="7"/>
  <c r="R93" i="7"/>
  <c r="P93" i="7"/>
  <c r="D82" i="1"/>
  <c r="K92" i="9"/>
  <c r="N49" i="7"/>
  <c r="I68" i="9"/>
  <c r="F43" i="1"/>
  <c r="F41" i="1" s="1"/>
  <c r="K24" i="7"/>
  <c r="J22" i="1"/>
  <c r="J26" i="1"/>
  <c r="J25" i="1"/>
  <c r="J29" i="1"/>
  <c r="I32" i="9"/>
  <c r="K40" i="7"/>
  <c r="I40" i="7" s="1"/>
  <c r="I50" i="9" s="1"/>
  <c r="F90" i="1"/>
  <c r="J90" i="1" s="1"/>
  <c r="F65" i="1"/>
  <c r="J65" i="1" s="1"/>
  <c r="K28" i="7"/>
  <c r="K54" i="7"/>
  <c r="I54" i="7" s="1"/>
  <c r="J54" i="7" s="1"/>
  <c r="K51" i="7"/>
  <c r="I51" i="7" s="1"/>
  <c r="I78" i="9" s="1"/>
  <c r="J46" i="1"/>
  <c r="D42" i="1"/>
  <c r="F68" i="1"/>
  <c r="J68" i="1" s="1"/>
  <c r="B55" i="9"/>
  <c r="D95" i="1"/>
  <c r="J48" i="1"/>
  <c r="E77" i="1"/>
  <c r="E76" i="1" s="1"/>
  <c r="C76" i="1" s="1"/>
  <c r="K57" i="7"/>
  <c r="I57" i="7" s="1"/>
  <c r="J57" i="7" s="1"/>
  <c r="J37" i="1"/>
  <c r="J49" i="1"/>
  <c r="D51" i="1"/>
  <c r="K56" i="7"/>
  <c r="I56" i="7" s="1"/>
  <c r="J56" i="7" s="1"/>
  <c r="C33" i="1"/>
  <c r="K45" i="7"/>
  <c r="I45" i="7" s="1"/>
  <c r="I55" i="9" s="1"/>
  <c r="D53" i="1"/>
  <c r="J51" i="1"/>
  <c r="C58" i="1"/>
  <c r="J58" i="1"/>
  <c r="D49" i="1"/>
  <c r="D37" i="1"/>
  <c r="J33" i="1"/>
  <c r="J45" i="7"/>
  <c r="B47" i="9"/>
  <c r="B96" i="9"/>
  <c r="D50" i="1"/>
  <c r="K27" i="7"/>
  <c r="G21" i="1"/>
  <c r="D70" i="1"/>
  <c r="J38" i="1"/>
  <c r="J96" i="1"/>
  <c r="D46" i="1"/>
  <c r="D45" i="1"/>
  <c r="J52" i="1"/>
  <c r="J45" i="1"/>
  <c r="G43" i="1"/>
  <c r="G41" i="1" s="1"/>
  <c r="K25" i="7"/>
  <c r="J25" i="7" s="1"/>
  <c r="K34" i="7"/>
  <c r="B38" i="9"/>
  <c r="B26" i="9"/>
  <c r="J38" i="7"/>
  <c r="I48" i="9"/>
  <c r="B94" i="9"/>
  <c r="B51" i="9"/>
  <c r="B29" i="9"/>
  <c r="K39" i="7"/>
  <c r="I39" i="7" s="1"/>
  <c r="J39" i="7" s="1"/>
  <c r="A96" i="9"/>
  <c r="B27" i="9"/>
  <c r="E24" i="1"/>
  <c r="D24" i="1" s="1"/>
  <c r="E44" i="1"/>
  <c r="J27" i="1"/>
  <c r="K44" i="7"/>
  <c r="I44" i="7" s="1"/>
  <c r="J44" i="7" s="1"/>
  <c r="J42" i="1"/>
  <c r="J20" i="1"/>
  <c r="D47" i="1"/>
  <c r="K42" i="7"/>
  <c r="I42" i="7" s="1"/>
  <c r="J42" i="7" s="1"/>
  <c r="K26" i="7"/>
  <c r="J26" i="7" s="1"/>
  <c r="B76" i="9"/>
  <c r="I53" i="9"/>
  <c r="J43" i="7"/>
  <c r="B54" i="9"/>
  <c r="I30" i="9"/>
  <c r="J11" i="9"/>
  <c r="J41" i="7"/>
  <c r="I51" i="9"/>
  <c r="I47" i="9"/>
  <c r="J37" i="7"/>
  <c r="D23" i="1"/>
  <c r="I24" i="7"/>
  <c r="B79" i="9"/>
  <c r="B53" i="9"/>
  <c r="B50" i="9"/>
  <c r="B39" i="9"/>
  <c r="I29" i="9"/>
  <c r="I27" i="9"/>
  <c r="B49" i="9"/>
  <c r="E64" i="1"/>
  <c r="E63" i="1" s="1"/>
  <c r="D63" i="1" s="1"/>
  <c r="K53" i="7"/>
  <c r="I53" i="7" s="1"/>
  <c r="J53" i="7" s="1"/>
  <c r="J28" i="1"/>
  <c r="J70" i="1"/>
  <c r="A87" i="9"/>
  <c r="F67" i="1"/>
  <c r="K55" i="7"/>
  <c r="I55" i="7" s="1"/>
  <c r="J55" i="7" s="1"/>
  <c r="E95" i="1"/>
  <c r="J95" i="1" s="1"/>
  <c r="J71" i="1"/>
  <c r="K68" i="7"/>
  <c r="I68" i="7" s="1"/>
  <c r="J68" i="7" s="1"/>
  <c r="F69" i="1"/>
  <c r="C20" i="1"/>
  <c r="K69" i="7"/>
  <c r="I69" i="7" s="1"/>
  <c r="J69" i="7" s="1"/>
  <c r="F92" i="1"/>
  <c r="F86" i="1"/>
  <c r="J86" i="1" s="1"/>
  <c r="E85" i="1"/>
  <c r="F79" i="1"/>
  <c r="L62" i="7" s="1"/>
  <c r="K62" i="7"/>
  <c r="I62" i="7" s="1"/>
  <c r="J62" i="7" s="1"/>
  <c r="E61" i="1"/>
  <c r="F78" i="1"/>
  <c r="K61" i="7"/>
  <c r="I52" i="7"/>
  <c r="F66" i="1"/>
  <c r="D66" i="1"/>
  <c r="D22" i="1"/>
  <c r="J33" i="7"/>
  <c r="I39" i="9"/>
  <c r="D36" i="1"/>
  <c r="K32" i="7"/>
  <c r="E35" i="1"/>
  <c r="K18" i="8"/>
  <c r="K17" i="8" l="1"/>
  <c r="BB18" i="8"/>
  <c r="G99" i="1"/>
  <c r="B92" i="7"/>
  <c r="L117" i="9"/>
  <c r="M43" i="9"/>
  <c r="M35" i="7"/>
  <c r="N117" i="9"/>
  <c r="B91" i="7"/>
  <c r="N72" i="7"/>
  <c r="N35" i="7"/>
  <c r="W117" i="9"/>
  <c r="U93" i="7"/>
  <c r="U95" i="7"/>
  <c r="W121" i="9"/>
  <c r="J40" i="7"/>
  <c r="J36" i="7" s="1"/>
  <c r="D35" i="1"/>
  <c r="D76" i="1"/>
  <c r="D77" i="1"/>
  <c r="L54" i="7"/>
  <c r="J51" i="7"/>
  <c r="I79" i="9"/>
  <c r="I76" i="9" s="1"/>
  <c r="L51" i="7"/>
  <c r="E23" i="1"/>
  <c r="J23" i="1" s="1"/>
  <c r="K50" i="7"/>
  <c r="D64" i="1"/>
  <c r="E60" i="1"/>
  <c r="E59" i="1" s="1"/>
  <c r="C59" i="1" s="1"/>
  <c r="I36" i="7"/>
  <c r="E97" i="1"/>
  <c r="K36" i="7"/>
  <c r="I49" i="9"/>
  <c r="I52" i="9"/>
  <c r="J27" i="7"/>
  <c r="K23" i="7"/>
  <c r="I54" i="9"/>
  <c r="C63" i="1"/>
  <c r="J24" i="1"/>
  <c r="D44" i="1"/>
  <c r="J44" i="1"/>
  <c r="E40" i="1"/>
  <c r="E43" i="1"/>
  <c r="E41" i="1" s="1"/>
  <c r="L53" i="7"/>
  <c r="J67" i="1"/>
  <c r="J79" i="1"/>
  <c r="L55" i="7"/>
  <c r="J69" i="1"/>
  <c r="J24" i="7"/>
  <c r="I26" i="9"/>
  <c r="I24" i="9" s="1"/>
  <c r="I23" i="7"/>
  <c r="J92" i="1"/>
  <c r="F61" i="1"/>
  <c r="F97" i="1" s="1"/>
  <c r="E84" i="1"/>
  <c r="F85" i="1"/>
  <c r="J85" i="1" s="1"/>
  <c r="D85" i="1"/>
  <c r="C61" i="1"/>
  <c r="P34" i="1"/>
  <c r="D61" i="1"/>
  <c r="I61" i="7"/>
  <c r="K60" i="7"/>
  <c r="F77" i="1"/>
  <c r="L61" i="7"/>
  <c r="L60" i="7" s="1"/>
  <c r="J78" i="1"/>
  <c r="J66" i="1"/>
  <c r="L52" i="7"/>
  <c r="F64" i="1"/>
  <c r="I50" i="7"/>
  <c r="J52" i="7"/>
  <c r="I32" i="7"/>
  <c r="K31" i="7"/>
  <c r="E34" i="1"/>
  <c r="D34" i="1" s="1"/>
  <c r="J35" i="1"/>
  <c r="J50" i="7" l="1"/>
  <c r="BB17" i="8"/>
  <c r="K79" i="8"/>
  <c r="D60" i="1"/>
  <c r="D59" i="1" s="1"/>
  <c r="J23" i="7"/>
  <c r="C60" i="1"/>
  <c r="E21" i="1"/>
  <c r="E99" i="1" s="1"/>
  <c r="I45" i="9"/>
  <c r="C41" i="1"/>
  <c r="E39" i="1"/>
  <c r="J61" i="1"/>
  <c r="C40" i="1"/>
  <c r="J40" i="1"/>
  <c r="L50" i="7"/>
  <c r="D40" i="1"/>
  <c r="D43" i="1"/>
  <c r="D41" i="1" s="1"/>
  <c r="F84" i="1"/>
  <c r="D84" i="1"/>
  <c r="C84" i="1"/>
  <c r="K65" i="7"/>
  <c r="F76" i="1"/>
  <c r="J76" i="1" s="1"/>
  <c r="J77" i="1"/>
  <c r="I60" i="7"/>
  <c r="J61" i="7"/>
  <c r="J60" i="7" s="1"/>
  <c r="F63" i="1"/>
  <c r="J63" i="1" s="1"/>
  <c r="F60" i="1"/>
  <c r="J64" i="1"/>
  <c r="I38" i="9"/>
  <c r="J32" i="7"/>
  <c r="J31" i="7" s="1"/>
  <c r="I31" i="7"/>
  <c r="D21" i="1" l="1"/>
  <c r="D99" i="1" s="1"/>
  <c r="C21" i="1"/>
  <c r="J39" i="1"/>
  <c r="C39" i="1"/>
  <c r="D39" i="1"/>
  <c r="I65" i="7"/>
  <c r="K64" i="7"/>
  <c r="K49" i="7" s="1"/>
  <c r="J84" i="1"/>
  <c r="L65" i="7"/>
  <c r="L64" i="7" s="1"/>
  <c r="L49" i="7" s="1"/>
  <c r="L72" i="7" s="1"/>
  <c r="J60" i="1"/>
  <c r="F59" i="1"/>
  <c r="J59" i="1" s="1"/>
  <c r="F21" i="1"/>
  <c r="I36" i="9"/>
  <c r="L35" i="7" l="1"/>
  <c r="K35" i="7"/>
  <c r="K72" i="7"/>
  <c r="Z116" i="9" s="1"/>
  <c r="Z120" i="9" s="1"/>
  <c r="K70" i="9" s="1"/>
  <c r="J70" i="9" s="1"/>
  <c r="J65" i="7"/>
  <c r="J64" i="7" s="1"/>
  <c r="J49" i="7" s="1"/>
  <c r="I96" i="9"/>
  <c r="I94" i="9" s="1"/>
  <c r="I74" i="9" s="1"/>
  <c r="I43" i="9" s="1"/>
  <c r="I64" i="7"/>
  <c r="I49" i="7" s="1"/>
  <c r="F99" i="1"/>
  <c r="J98" i="1" s="1"/>
  <c r="J21" i="1"/>
  <c r="K67" i="9" l="1"/>
  <c r="J67" i="9" s="1"/>
  <c r="K99" i="9"/>
  <c r="J99" i="9" s="1"/>
  <c r="K32" i="9"/>
  <c r="J32" i="9" s="1"/>
  <c r="K78" i="9"/>
  <c r="J78" i="9" s="1"/>
  <c r="J76" i="9" s="1"/>
  <c r="K60" i="9"/>
  <c r="J60" i="9" s="1"/>
  <c r="K66" i="9"/>
  <c r="J66" i="9" s="1"/>
  <c r="K27" i="9"/>
  <c r="J27" i="9" s="1"/>
  <c r="K58" i="9"/>
  <c r="J58" i="9" s="1"/>
  <c r="K97" i="9"/>
  <c r="J97" i="9" s="1"/>
  <c r="K42" i="9"/>
  <c r="J42" i="9" s="1"/>
  <c r="K35" i="9"/>
  <c r="J35" i="9" s="1"/>
  <c r="K98" i="9"/>
  <c r="J98" i="9" s="1"/>
  <c r="K105" i="9"/>
  <c r="J105" i="9" s="1"/>
  <c r="J103" i="9" s="1"/>
  <c r="K48" i="9"/>
  <c r="J48" i="9" s="1"/>
  <c r="K111" i="9"/>
  <c r="J111" i="9" s="1"/>
  <c r="K31" i="9"/>
  <c r="J31" i="9" s="1"/>
  <c r="K40" i="9"/>
  <c r="J40" i="9" s="1"/>
  <c r="K41" i="9"/>
  <c r="J41" i="9" s="1"/>
  <c r="K33" i="9"/>
  <c r="J33" i="9" s="1"/>
  <c r="K26" i="9"/>
  <c r="J26" i="9" s="1"/>
  <c r="J24" i="9" s="1"/>
  <c r="K44" i="9"/>
  <c r="K87" i="9"/>
  <c r="K85" i="9" s="1"/>
  <c r="K25" i="9"/>
  <c r="K24" i="9" s="1"/>
  <c r="K82" i="9"/>
  <c r="J82" i="9" s="1"/>
  <c r="K53" i="9"/>
  <c r="J53" i="9" s="1"/>
  <c r="K100" i="9"/>
  <c r="J100" i="9" s="1"/>
  <c r="K37" i="9"/>
  <c r="K47" i="9"/>
  <c r="J47" i="9" s="1"/>
  <c r="J45" i="9" s="1"/>
  <c r="K106" i="9"/>
  <c r="J106" i="9" s="1"/>
  <c r="K49" i="9"/>
  <c r="J49" i="9" s="1"/>
  <c r="K50" i="9"/>
  <c r="J50" i="9" s="1"/>
  <c r="K59" i="9"/>
  <c r="J59" i="9" s="1"/>
  <c r="K34" i="9"/>
  <c r="J34" i="9" s="1"/>
  <c r="K56" i="9"/>
  <c r="J56" i="9" s="1"/>
  <c r="K68" i="9"/>
  <c r="J68" i="9" s="1"/>
  <c r="K39" i="9"/>
  <c r="J39" i="9" s="1"/>
  <c r="K38" i="9"/>
  <c r="K36" i="9" s="1"/>
  <c r="K112" i="9"/>
  <c r="J112" i="9" s="1"/>
  <c r="K69" i="9"/>
  <c r="J69" i="9" s="1"/>
  <c r="K72" i="9"/>
  <c r="J72" i="9" s="1"/>
  <c r="K89" i="9"/>
  <c r="J89" i="9" s="1"/>
  <c r="K77" i="9"/>
  <c r="K71" i="9"/>
  <c r="J71" i="9" s="1"/>
  <c r="K107" i="9"/>
  <c r="J107" i="9" s="1"/>
  <c r="K63" i="9"/>
  <c r="J63" i="9" s="1"/>
  <c r="K55" i="9"/>
  <c r="J55" i="9" s="1"/>
  <c r="K65" i="9"/>
  <c r="J65" i="9" s="1"/>
  <c r="K109" i="9"/>
  <c r="J109" i="9" s="1"/>
  <c r="K88" i="9"/>
  <c r="J88" i="9" s="1"/>
  <c r="K46" i="9"/>
  <c r="K90" i="9"/>
  <c r="J90" i="9" s="1"/>
  <c r="K64" i="9"/>
  <c r="J64" i="9" s="1"/>
  <c r="K104" i="9"/>
  <c r="K81" i="9"/>
  <c r="J81" i="9" s="1"/>
  <c r="K118" i="9"/>
  <c r="K30" i="9"/>
  <c r="J30" i="9" s="1"/>
  <c r="K75" i="9"/>
  <c r="K113" i="9"/>
  <c r="J113" i="9" s="1"/>
  <c r="K62" i="9"/>
  <c r="J62" i="9" s="1"/>
  <c r="K57" i="9"/>
  <c r="J57" i="9" s="1"/>
  <c r="K52" i="9"/>
  <c r="J52" i="9" s="1"/>
  <c r="K108" i="9"/>
  <c r="J108" i="9" s="1"/>
  <c r="K96" i="9"/>
  <c r="J96" i="9" s="1"/>
  <c r="J94" i="9" s="1"/>
  <c r="K114" i="9"/>
  <c r="J114" i="9" s="1"/>
  <c r="K54" i="9"/>
  <c r="J54" i="9" s="1"/>
  <c r="K79" i="9"/>
  <c r="J79" i="9" s="1"/>
  <c r="K86" i="9"/>
  <c r="K51" i="9"/>
  <c r="J51" i="9" s="1"/>
  <c r="K73" i="9"/>
  <c r="J73" i="9" s="1"/>
  <c r="K95" i="9"/>
  <c r="K61" i="9"/>
  <c r="J61" i="9" s="1"/>
  <c r="K91" i="9"/>
  <c r="J91" i="9" s="1"/>
  <c r="K80" i="9"/>
  <c r="J80" i="9" s="1"/>
  <c r="K28" i="9"/>
  <c r="J28" i="9" s="1"/>
  <c r="K29" i="9"/>
  <c r="J29" i="9" s="1"/>
  <c r="J35" i="7"/>
  <c r="J72" i="7"/>
  <c r="I117" i="9"/>
  <c r="I35" i="7"/>
  <c r="I72" i="7"/>
  <c r="K76" i="9" l="1"/>
  <c r="J87" i="9"/>
  <c r="J85" i="9" s="1"/>
  <c r="J74" i="9" s="1"/>
  <c r="K45" i="9"/>
  <c r="K103" i="9"/>
  <c r="J38" i="9"/>
  <c r="J36" i="9" s="1"/>
  <c r="K94" i="9"/>
  <c r="K74" i="9" l="1"/>
  <c r="K43" i="9" s="1"/>
  <c r="J117" i="9"/>
  <c r="J43" i="9"/>
  <c r="K117" i="9" l="1"/>
  <c r="U82" i="8" l="1"/>
  <c r="BA83" i="8"/>
  <c r="U93" i="8" l="1"/>
  <c r="BA82" i="8"/>
</calcChain>
</file>

<file path=xl/sharedStrings.xml><?xml version="1.0" encoding="utf-8"?>
<sst xmlns="http://schemas.openxmlformats.org/spreadsheetml/2006/main" count="588" uniqueCount="301">
  <si>
    <t>ВК.00</t>
  </si>
  <si>
    <t>ГИА.02</t>
  </si>
  <si>
    <t>ГИА.01</t>
  </si>
  <si>
    <t>ГИА.00</t>
  </si>
  <si>
    <t>ПА.00</t>
  </si>
  <si>
    <t>ПДП.00</t>
  </si>
  <si>
    <t xml:space="preserve">Учебная практика  </t>
  </si>
  <si>
    <t>Вариативная часть циклов ОПОП</t>
  </si>
  <si>
    <t>ПМ.04</t>
  </si>
  <si>
    <t>Обязательная часть ПМ.03</t>
  </si>
  <si>
    <t>ПМ.03</t>
  </si>
  <si>
    <t>Обязательная часть ПМ.02</t>
  </si>
  <si>
    <t>ПМ.02</t>
  </si>
  <si>
    <t>МДК.01.02</t>
  </si>
  <si>
    <t>Обязательная часть ПМ.01</t>
  </si>
  <si>
    <t>ПМ.01</t>
  </si>
  <si>
    <t>ПМ.00</t>
  </si>
  <si>
    <t>ОП.09</t>
  </si>
  <si>
    <t>ОП.08</t>
  </si>
  <si>
    <t>ОП.07</t>
  </si>
  <si>
    <t>ОП.06</t>
  </si>
  <si>
    <t>ОП.05</t>
  </si>
  <si>
    <t>ОП.04</t>
  </si>
  <si>
    <t>ОП.03</t>
  </si>
  <si>
    <t>ОП.02</t>
  </si>
  <si>
    <t>ОП.01</t>
  </si>
  <si>
    <t>Обязательная часть ОП</t>
  </si>
  <si>
    <t>Общепрофессиональные дисциплины</t>
  </si>
  <si>
    <t>ОП.00</t>
  </si>
  <si>
    <t>П.00</t>
  </si>
  <si>
    <t>ЕН.02</t>
  </si>
  <si>
    <t>ЕН.01</t>
  </si>
  <si>
    <t>Обязательная часть ЕН</t>
  </si>
  <si>
    <t>ЕН.00</t>
  </si>
  <si>
    <t>ОГСЭ.04</t>
  </si>
  <si>
    <t>ОГСЭ.03</t>
  </si>
  <si>
    <t>ОГСЭ.02</t>
  </si>
  <si>
    <t>ОГСЭ.01</t>
  </si>
  <si>
    <t>Обязательная часть ОГСЭ</t>
  </si>
  <si>
    <t>ОГСЭ.00</t>
  </si>
  <si>
    <t>курс. работа (проект)</t>
  </si>
  <si>
    <t>лаб.и практ. занятий</t>
  </si>
  <si>
    <t>В том числе</t>
  </si>
  <si>
    <t>Всего</t>
  </si>
  <si>
    <t>Рекомендуемый курс  изучения</t>
  </si>
  <si>
    <t>Обязательная учебная нагрузка</t>
  </si>
  <si>
    <t>Макс. учебная нагрузка обучающегося, час.</t>
  </si>
  <si>
    <t>Время в неделях</t>
  </si>
  <si>
    <t>Элементы учебного процесса, в т.ч. учебные дисциплины, профессиональные модули, междисциплинарные курсы</t>
  </si>
  <si>
    <t>Индекс</t>
  </si>
  <si>
    <t>по специальности среднего профессионального образования</t>
  </si>
  <si>
    <t>Нормативный срок обучения на  базе</t>
  </si>
  <si>
    <t>Вариативная  часть ОГСЭ</t>
  </si>
  <si>
    <t>Вариативная  часть ОП</t>
  </si>
  <si>
    <t>Вариативная  часть ПМ.01</t>
  </si>
  <si>
    <t>Вариативная  часть ПМ.02</t>
  </si>
  <si>
    <t>ПП.01.</t>
  </si>
  <si>
    <t>Вариативная  часть ПМ.03</t>
  </si>
  <si>
    <t>Обязательная часть ПМ</t>
  </si>
  <si>
    <t>Вариативная часть ПМ</t>
  </si>
  <si>
    <t>% ЛПР</t>
  </si>
  <si>
    <t>Практика</t>
  </si>
  <si>
    <t>УП.01</t>
  </si>
  <si>
    <t>УП.02</t>
  </si>
  <si>
    <t>ПП.02</t>
  </si>
  <si>
    <t>УП.03</t>
  </si>
  <si>
    <t>ПП.03</t>
  </si>
  <si>
    <t>УП.04</t>
  </si>
  <si>
    <t>ПП.04</t>
  </si>
  <si>
    <t>ПП.05</t>
  </si>
  <si>
    <t>Практ. ориент.</t>
  </si>
  <si>
    <t>ПРОЕКТ  УЧЕБНОГО  ПЛАНА</t>
  </si>
  <si>
    <t>Расчетное время вариативной части</t>
  </si>
  <si>
    <t>Расчетное время всего по циклам</t>
  </si>
  <si>
    <t>Расчетное время обязательной части</t>
  </si>
  <si>
    <t>Расчетное время обязательной части ПЦ</t>
  </si>
  <si>
    <t>Расчетное время по модулям</t>
  </si>
  <si>
    <t>ПРОФЕССИОНАЛЬНЫЕ   МОДУЛИ</t>
  </si>
  <si>
    <t>Формы промежуточной аттестации</t>
  </si>
  <si>
    <t>Учебная нагрузка обучающихся (час.)</t>
  </si>
  <si>
    <t>Макс.учеб.нагрузка обучающ. (час.)</t>
  </si>
  <si>
    <t>Самостоятельная работа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</si>
  <si>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</si>
  <si>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</si>
  <si>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</si>
  <si>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</si>
  <si>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</si>
  <si>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</si>
  <si>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недель</t>
  </si>
  <si>
    <t>Распределение обязательной нагрузки по курсам и семестрам  (час. в семестр)</t>
  </si>
  <si>
    <t>ПДП</t>
  </si>
  <si>
    <t>ГИА</t>
  </si>
  <si>
    <t>Государственная итоговая аттестация</t>
  </si>
  <si>
    <t>Расчетное время цикла ОГСЭ</t>
  </si>
  <si>
    <t>Расчетное время  ПЦ</t>
  </si>
  <si>
    <t>Расчетное время  цикла ОП</t>
  </si>
  <si>
    <t>общее количество недель обучения</t>
  </si>
  <si>
    <t>РАСЧЕТНОЕ кол-во часов на дисциплину</t>
  </si>
  <si>
    <t>7 семестр</t>
  </si>
  <si>
    <t>8 семестр</t>
  </si>
  <si>
    <t>Расчетное время цикла ЕН</t>
  </si>
  <si>
    <t>ЛПЗ без деления</t>
  </si>
  <si>
    <t>ЛПЗ с делением</t>
  </si>
  <si>
    <t>Всего на очке</t>
  </si>
  <si>
    <t>Кол-во семестров</t>
  </si>
  <si>
    <t>Коэффициент</t>
  </si>
  <si>
    <t>Всего на заочке</t>
  </si>
  <si>
    <t>Расчетное значение по циклу</t>
  </si>
  <si>
    <t>Расчетное значение по модулям</t>
  </si>
  <si>
    <t>Расчетное значение по модулю</t>
  </si>
  <si>
    <t>Расчетное значение по специальности</t>
  </si>
  <si>
    <t>Число часов в неделю</t>
  </si>
  <si>
    <t>Избыток часов</t>
  </si>
  <si>
    <t>в том числе</t>
  </si>
  <si>
    <t>Дисциплин и МДК</t>
  </si>
  <si>
    <t>Учебной практики     /Производственной практики</t>
  </si>
  <si>
    <t>Преддипломной практики</t>
  </si>
  <si>
    <t>Экзаменов</t>
  </si>
  <si>
    <t>Диф.зачетов</t>
  </si>
  <si>
    <t>Зачетов</t>
  </si>
  <si>
    <t>Форма обучения – заочная</t>
  </si>
  <si>
    <t>УТВЕРЖДАЮ</t>
  </si>
  <si>
    <t>Директор ГБПОУ "ПГК" ____________В.А.Гусев</t>
  </si>
  <si>
    <t>«_____»____________ 20 __ г.</t>
  </si>
  <si>
    <t>СОГЛАСОВАНО</t>
  </si>
  <si>
    <t>Обязательная часть учебных циклов ППССЗ</t>
  </si>
  <si>
    <t>Общий гуманитарный и социально-экономический учебные циклы</t>
  </si>
  <si>
    <t>Математический и общий естественнонаучный учебные циклы</t>
  </si>
  <si>
    <t>Профессиональный учебный цикл</t>
  </si>
  <si>
    <t>ПЛАН  УЧЕБНОГО  ПРОЦЕССА</t>
  </si>
  <si>
    <t xml:space="preserve">Консультации из расчета 4 часа на одного обучающегося </t>
  </si>
  <si>
    <t>среднего  общего образования  - 3 года 10 месяцев</t>
  </si>
  <si>
    <t>Эффективное поведение на рынке труда</t>
  </si>
  <si>
    <t>Введение в профессию: общие компетенции профессионала</t>
  </si>
  <si>
    <t>Основы предпринимательства</t>
  </si>
  <si>
    <t>Управление качеством продукции</t>
  </si>
  <si>
    <t>э</t>
  </si>
  <si>
    <t>Гидравлические и пневматические системы</t>
  </si>
  <si>
    <t>дз</t>
  </si>
  <si>
    <t>Разработчик ________________________ А.Н.Симонов</t>
  </si>
  <si>
    <t>Председатель ПЦМК_________________ С.Ю.Середнева</t>
  </si>
  <si>
    <t>Зав.отделением______________________ А.Н. Симонов</t>
  </si>
  <si>
    <t>Зам.директора по УМР ___________ С.А.Крюков</t>
  </si>
  <si>
    <t>ОП.11</t>
  </si>
  <si>
    <t>ОП.12</t>
  </si>
  <si>
    <t>ОП.10</t>
  </si>
  <si>
    <t>Технологические процессы технического обслуживания и ремонта автомобилей</t>
  </si>
  <si>
    <t>МДК.01.05</t>
  </si>
  <si>
    <t>Управление процессом технического обслуживания и ремонта автомобилей</t>
  </si>
  <si>
    <t>Технические процессы технического обслуживания и ремонта автомобилей</t>
  </si>
  <si>
    <t>МДК.01.01</t>
  </si>
  <si>
    <t>Вариативная  часть ПМ.04</t>
  </si>
  <si>
    <t xml:space="preserve">Производственная  практика </t>
  </si>
  <si>
    <t>Обязательная часть ПМ.04</t>
  </si>
  <si>
    <t>Автомобильные эксплуатационные материалы</t>
  </si>
  <si>
    <t>МДК.01.07</t>
  </si>
  <si>
    <t>з</t>
  </si>
  <si>
    <t>_________________ И.В.Белякова</t>
  </si>
  <si>
    <t xml:space="preserve">И.о. директора ГАПОУ СО "ТМК" </t>
  </si>
  <si>
    <t>МДК.02.01</t>
  </si>
  <si>
    <t>(16/1)</t>
  </si>
  <si>
    <t>ДЗ</t>
  </si>
  <si>
    <t>ОГСЭ.06</t>
  </si>
  <si>
    <t>ОГСЭ.07</t>
  </si>
  <si>
    <t>Устройство автомобилей</t>
  </si>
  <si>
    <t>Консультации</t>
  </si>
  <si>
    <t>Общеобразовательный цикл</t>
  </si>
  <si>
    <t>Выполнение дипломного проекта с 16 мая по 12 июня  2022 г. (всего 4 недели)</t>
  </si>
  <si>
    <t>Общепрофессиональный цикл</t>
  </si>
  <si>
    <t>Самостоятельная  работа</t>
  </si>
  <si>
    <t>(15/2)</t>
  </si>
  <si>
    <t>Защита дипломного проекта с 13 июня по 26 июня 2022 г.  (2 недели)</t>
  </si>
  <si>
    <t>Выпускная квалификационная работа выполняется в форме дипломного проекта</t>
  </si>
  <si>
    <t>Производственная  практика</t>
  </si>
  <si>
    <t xml:space="preserve"> самостоятельная работа</t>
  </si>
  <si>
    <t>1 курс</t>
  </si>
  <si>
    <t>2 курс</t>
  </si>
  <si>
    <t>3 курс</t>
  </si>
  <si>
    <t>4 курс</t>
  </si>
  <si>
    <t xml:space="preserve">3 семестр </t>
  </si>
  <si>
    <t>Работа обучающегося во взаимодействии с преподавателем</t>
  </si>
  <si>
    <t>Экзамены</t>
  </si>
  <si>
    <t>Производственной практики</t>
  </si>
  <si>
    <t>ПП.01</t>
  </si>
  <si>
    <t>2  ПЛАН УЧЕБНОГО ПРОЦЕССА</t>
  </si>
  <si>
    <t xml:space="preserve">Государственная итоговая аттестация </t>
  </si>
  <si>
    <t>ОУП.00</t>
  </si>
  <si>
    <t>Общие учебные предметы</t>
  </si>
  <si>
    <t>ОУП.09</t>
  </si>
  <si>
    <t>ОУП.10</t>
  </si>
  <si>
    <t>ОУП.11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</si>
  <si>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</si>
  <si>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</si>
  <si>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</si>
  <si>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</si>
  <si>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</si>
  <si>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</si>
  <si>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</si>
  <si>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</si>
  <si>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Государственной итоговой  аттестации</t>
  </si>
  <si>
    <t>(10/7)</t>
  </si>
  <si>
    <t>Объем/трудоемкость образовательной программы</t>
  </si>
  <si>
    <t xml:space="preserve">Всего </t>
  </si>
  <si>
    <t>Теоретическое обучение (урокм,лекции)</t>
  </si>
  <si>
    <t>Формы промежуточной аттестации                                                           З  /  ДЗ  /  Э</t>
  </si>
  <si>
    <t xml:space="preserve"> Перечень элементов учебного процесса, в т.ч. учебные циклы, учебные предметы, дисциплины, профессиональные модули, междисциплинарные курсы, практики</t>
  </si>
  <si>
    <t>Последовательность и распределение по периодам обучения (академ. час. в семестр)</t>
  </si>
  <si>
    <t xml:space="preserve">Учебной практики  </t>
  </si>
  <si>
    <t>Практической подготовки</t>
  </si>
  <si>
    <t>ХХ/</t>
  </si>
  <si>
    <t>ХХ</t>
  </si>
  <si>
    <t>История</t>
  </si>
  <si>
    <t>Иностранный язык в профессиональной деятельности</t>
  </si>
  <si>
    <t>Физическая культура</t>
  </si>
  <si>
    <t>Математика</t>
  </si>
  <si>
    <t>История дизайна</t>
  </si>
  <si>
    <t>История изобразительного искусства</t>
  </si>
  <si>
    <t>Безопасность жизнедеятельности</t>
  </si>
  <si>
    <t>Дизайн-проектирование</t>
  </si>
  <si>
    <t>Экзамен квалификационный</t>
  </si>
  <si>
    <t>МДК.02.02</t>
  </si>
  <si>
    <t>ПМ.03 ЭК</t>
  </si>
  <si>
    <t>МДК.03.01</t>
  </si>
  <si>
    <t>Русский язык</t>
  </si>
  <si>
    <t>Литература</t>
  </si>
  <si>
    <t>Иностранный язык</t>
  </si>
  <si>
    <t>Основы безопасности жизнедеятельности</t>
  </si>
  <si>
    <t>(20/5)</t>
  </si>
  <si>
    <t xml:space="preserve"> Общие компетенции профессионала (Психология личности и профессиональное самоопределение)</t>
  </si>
  <si>
    <t>Основы финансовой грамотности</t>
  </si>
  <si>
    <t>54.02.01 Дизайн (по отраслям)</t>
  </si>
  <si>
    <t>очная</t>
  </si>
  <si>
    <t>3 года 10 мес.</t>
  </si>
  <si>
    <t>Социально-значимая деятельность</t>
  </si>
  <si>
    <t>Индивидуальнй проект</t>
  </si>
  <si>
    <t>*</t>
  </si>
  <si>
    <t xml:space="preserve"> </t>
  </si>
  <si>
    <t xml:space="preserve">Обществознание  </t>
  </si>
  <si>
    <t>Э</t>
  </si>
  <si>
    <t>Социально-гуманитарный цикл</t>
  </si>
  <si>
    <t>Дизайнер, преподаватель</t>
  </si>
  <si>
    <r>
      <t xml:space="preserve">                                                         Срок начала реализации</t>
    </r>
    <r>
      <rPr>
        <sz val="14"/>
        <color rgb="FFFF0000"/>
        <rFont val="Times New Roman"/>
        <family val="1"/>
        <charset val="204"/>
      </rPr>
      <t xml:space="preserve"> -2023г</t>
    </r>
  </si>
  <si>
    <t>География</t>
  </si>
  <si>
    <t>Информатика</t>
  </si>
  <si>
    <t>Физика</t>
  </si>
  <si>
    <t>ОУП.12</t>
  </si>
  <si>
    <t>ОУП.13</t>
  </si>
  <si>
    <t>Химия</t>
  </si>
  <si>
    <t>Биология</t>
  </si>
  <si>
    <t>Дополнительные учебные предметы, курсы</t>
  </si>
  <si>
    <t>ДУПК01</t>
  </si>
  <si>
    <t>ДУПК02</t>
  </si>
  <si>
    <t>Основы проектной деятельности</t>
  </si>
  <si>
    <t>ДУПК.00</t>
  </si>
  <si>
    <t>УВП.00</t>
  </si>
  <si>
    <t>Учебные предметы по выбору</t>
  </si>
  <si>
    <t>СГ.00</t>
  </si>
  <si>
    <t>СГ.01</t>
  </si>
  <si>
    <t>История России</t>
  </si>
  <si>
    <t>СГ.02</t>
  </si>
  <si>
    <t>СГ.03</t>
  </si>
  <si>
    <t>УВП.01</t>
  </si>
  <si>
    <t>СГ.04</t>
  </si>
  <si>
    <t>СГ.05</t>
  </si>
  <si>
    <t>СГ.06</t>
  </si>
  <si>
    <t>СГ.07</t>
  </si>
  <si>
    <t>Рисунок и живопись</t>
  </si>
  <si>
    <t>Черчение</t>
  </si>
  <si>
    <t>Введение в специальность</t>
  </si>
  <si>
    <t>Компьютерная графика</t>
  </si>
  <si>
    <t>Пластическая анатомия</t>
  </si>
  <si>
    <t>Перспектива</t>
  </si>
  <si>
    <t>Основы бережливого производства</t>
  </si>
  <si>
    <t>Экологические основы природопользования</t>
  </si>
  <si>
    <t>Творческая художественно-пректная деятельность</t>
  </si>
  <si>
    <t>Средства исполнения дизайн-проектов</t>
  </si>
  <si>
    <t>Учебная практика (работа с натуры на открытом воздухе (пленэр))</t>
  </si>
  <si>
    <t>Учебная практика (изучение памятников искусства в других городах)</t>
  </si>
  <si>
    <t>Производственная практика (исполнительская)</t>
  </si>
  <si>
    <t>Экзамен по ПМ.01</t>
  </si>
  <si>
    <t>Педагогическая деятельность</t>
  </si>
  <si>
    <t>Педагогические основы преподавания творческих дисциплин</t>
  </si>
  <si>
    <t>Учебно-методическое обеспечение учебного процесса</t>
  </si>
  <si>
    <t>Учебная практика (педагогическая)</t>
  </si>
  <si>
    <t>Производственная практика (педагогическая)</t>
  </si>
  <si>
    <t>Экзамен по ПМ.02</t>
  </si>
  <si>
    <t>Освоение профессии 11811 Декоратор витрин</t>
  </si>
  <si>
    <t>Выполнение работ по профессии 11811 Декоратор витрин</t>
  </si>
  <si>
    <t>Производственная практика по профессии 11811 Декоратор витрин</t>
  </si>
  <si>
    <t>Производственная практика (преддипломная)</t>
  </si>
  <si>
    <t>Государственная итоговая аттестация проводится в форме защиты выпускной квалификационной работы (дипломного проекта) и государственного экзамена. Выпускная квалификационная работа выполняется в виде дипломного проекта: Выполнение дипломного проекта - 7 недель, защита - 1неделя.  Государственный экзамен по ПМ "Педагогическая деятельность" - 1 неделя.</t>
  </si>
  <si>
    <t>Дифференцированных зачетов</t>
  </si>
  <si>
    <t>Профессиональные модули</t>
  </si>
  <si>
    <t>Объем/трудоемкость  образовательной программы в академических часах</t>
  </si>
  <si>
    <t>Рисование</t>
  </si>
  <si>
    <t>Основы предпринимательства Рынок труда 18+6</t>
  </si>
  <si>
    <t>УП.01.01</t>
  </si>
  <si>
    <t>УП.01.01.02</t>
  </si>
  <si>
    <t xml:space="preserve">основного  общего образования  - </t>
  </si>
  <si>
    <r>
      <t>Квалификация:</t>
    </r>
    <r>
      <rPr>
        <sz val="14"/>
        <color rgb="FFFF0000"/>
        <rFont val="Times New Roman"/>
        <family val="1"/>
        <charset val="204"/>
      </rPr>
      <t xml:space="preserve"> </t>
    </r>
  </si>
  <si>
    <r>
      <t>Форма обучения –</t>
    </r>
    <r>
      <rPr>
        <sz val="14"/>
        <color rgb="FFFF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</si>
</sst>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i/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4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6"/>
      <color rgb="FFFF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8"/>
      <color indexed="8"/>
      <name val="Tahoma"/>
      <family val="2"/>
      <charset val="204"/>
    </font>
    <font>
      <sz val="12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i/>
      <sz val="14"/>
      <color theme="0"/>
      <name val="Times New Roman"/>
      <family val="1"/>
      <charset val="204"/>
    </font>
    <font>
      <b/>
      <i/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</cellStyleXfs>
  <cellXfs count="106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9" fontId="16" fillId="4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0" fontId="13" fillId="0" borderId="0" xfId="1" applyFont="1" applyAlignment="1">
      <alignment horizontal="center" vertical="center" wrapText="1"/>
    </xf>
    <xf numFmtId="165" fontId="15" fillId="0" borderId="0" xfId="1" applyNumberFormat="1" applyFont="1"/>
    <xf numFmtId="1" fontId="5" fillId="0" borderId="0" xfId="1" applyNumberFormat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8" fillId="0" borderId="0" xfId="1" applyFont="1" applyAlignment="1">
      <alignment vertical="center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1" fontId="6" fillId="0" borderId="0" xfId="1" applyNumberFormat="1" applyFont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vertical="center" wrapText="1"/>
    </xf>
    <xf numFmtId="1" fontId="13" fillId="0" borderId="1" xfId="1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0" fontId="12" fillId="0" borderId="0" xfId="0" applyFont="1"/>
    <xf numFmtId="0" fontId="8" fillId="2" borderId="1" xfId="1" applyFont="1" applyFill="1" applyBorder="1" applyAlignment="1">
      <alignment horizontal="center" vertical="center" wrapText="1"/>
    </xf>
    <xf numFmtId="0" fontId="19" fillId="2" borderId="0" xfId="1" applyFont="1" applyFill="1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5" fillId="0" borderId="1" xfId="1" applyFont="1" applyBorder="1"/>
    <xf numFmtId="2" fontId="15" fillId="0" borderId="1" xfId="1" applyNumberFormat="1" applyFont="1" applyBorder="1"/>
    <xf numFmtId="1" fontId="15" fillId="0" borderId="2" xfId="1" applyNumberFormat="1" applyFont="1" applyBorder="1"/>
    <xf numFmtId="2" fontId="15" fillId="0" borderId="0" xfId="1" applyNumberFormat="1" applyFont="1"/>
    <xf numFmtId="2" fontId="15" fillId="0" borderId="3" xfId="1" applyNumberFormat="1" applyFont="1" applyBorder="1"/>
    <xf numFmtId="1" fontId="15" fillId="4" borderId="2" xfId="1" applyNumberFormat="1" applyFont="1" applyFill="1" applyBorder="1"/>
    <xf numFmtId="0" fontId="13" fillId="2" borderId="2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1" fontId="13" fillId="2" borderId="1" xfId="1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vertical="center" wrapText="1"/>
    </xf>
    <xf numFmtId="1" fontId="17" fillId="2" borderId="1" xfId="1" applyNumberFormat="1" applyFont="1" applyFill="1" applyBorder="1" applyAlignment="1">
      <alignment horizontal="center" vertical="center" wrapText="1"/>
    </xf>
    <xf numFmtId="1" fontId="13" fillId="2" borderId="1" xfId="1" applyNumberFormat="1" applyFont="1" applyFill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18" fillId="0" borderId="0" xfId="1" applyFont="1"/>
    <xf numFmtId="0" fontId="13" fillId="0" borderId="0" xfId="0" applyFont="1" applyAlignment="1">
      <alignment horizontal="center" vertical="center" textRotation="90" wrapText="1"/>
    </xf>
    <xf numFmtId="0" fontId="13" fillId="0" borderId="1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center"/>
    </xf>
    <xf numFmtId="0" fontId="13" fillId="0" borderId="1" xfId="1" applyFont="1" applyBorder="1" applyAlignment="1">
      <alignment horizontal="center" wrapText="1"/>
    </xf>
    <xf numFmtId="0" fontId="21" fillId="0" borderId="0" xfId="1" applyFont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1" fontId="18" fillId="2" borderId="1" xfId="1" applyNumberFormat="1" applyFont="1" applyFill="1" applyBorder="1"/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wrapText="1"/>
    </xf>
    <xf numFmtId="1" fontId="17" fillId="0" borderId="0" xfId="1" applyNumberFormat="1" applyFont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1" fontId="17" fillId="0" borderId="1" xfId="1" applyNumberFormat="1" applyFont="1" applyBorder="1" applyAlignment="1">
      <alignment horizontal="center" vertical="center"/>
    </xf>
    <xf numFmtId="0" fontId="13" fillId="0" borderId="7" xfId="1" applyFont="1" applyBorder="1" applyAlignment="1">
      <alignment horizontal="center" wrapText="1"/>
    </xf>
    <xf numFmtId="0" fontId="13" fillId="0" borderId="1" xfId="1" applyFont="1" applyBorder="1" applyAlignment="1">
      <alignment horizontal="right" vertical="center" wrapText="1"/>
    </xf>
    <xf numFmtId="0" fontId="17" fillId="0" borderId="1" xfId="1" applyFont="1" applyBorder="1" applyAlignment="1">
      <alignment vertical="center" wrapText="1"/>
    </xf>
    <xf numFmtId="0" fontId="13" fillId="2" borderId="7" xfId="1" applyFont="1" applyFill="1" applyBorder="1" applyAlignment="1">
      <alignment horizontal="center" wrapText="1"/>
    </xf>
    <xf numFmtId="0" fontId="20" fillId="0" borderId="1" xfId="1" applyFont="1" applyBorder="1" applyAlignment="1">
      <alignment horizontal="center" wrapText="1"/>
    </xf>
    <xf numFmtId="0" fontId="20" fillId="0" borderId="1" xfId="1" applyFont="1" applyBorder="1" applyAlignment="1">
      <alignment wrapText="1"/>
    </xf>
    <xf numFmtId="0" fontId="17" fillId="0" borderId="0" xfId="1" applyFont="1" applyAlignment="1">
      <alignment horizontal="left" vertical="center" wrapText="1"/>
    </xf>
    <xf numFmtId="1" fontId="17" fillId="0" borderId="0" xfId="0" applyNumberFormat="1" applyFont="1" applyAlignment="1">
      <alignment horizontal="left" wrapText="1"/>
    </xf>
    <xf numFmtId="164" fontId="17" fillId="0" borderId="0" xfId="1" applyNumberFormat="1" applyFont="1" applyAlignment="1">
      <alignment vertical="center"/>
    </xf>
    <xf numFmtId="164" fontId="17" fillId="0" borderId="0" xfId="1" applyNumberFormat="1" applyFont="1" applyAlignment="1">
      <alignment horizontal="center" vertical="center" wrapText="1"/>
    </xf>
    <xf numFmtId="0" fontId="17" fillId="0" borderId="0" xfId="1" applyFont="1" applyAlignment="1">
      <alignment horizontal="center" wrapText="1"/>
    </xf>
    <xf numFmtId="0" fontId="24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1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" fontId="15" fillId="0" borderId="0" xfId="0" applyNumberFormat="1" applyFont="1"/>
    <xf numFmtId="0" fontId="6" fillId="0" borderId="1" xfId="0" applyFont="1" applyBorder="1" applyAlignment="1">
      <alignment wrapText="1"/>
    </xf>
    <xf numFmtId="9" fontId="15" fillId="0" borderId="0" xfId="2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3" fillId="0" borderId="1" xfId="0" applyFont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22" fillId="0" borderId="1" xfId="1" applyFont="1" applyBorder="1" applyAlignment="1">
      <alignment vertical="center" wrapText="1"/>
    </xf>
    <xf numFmtId="1" fontId="24" fillId="0" borderId="1" xfId="1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" fontId="15" fillId="0" borderId="0" xfId="1" applyNumberFormat="1" applyFont="1" applyAlignment="1">
      <alignment vertical="center"/>
    </xf>
    <xf numFmtId="1" fontId="15" fillId="0" borderId="0" xfId="1" applyNumberFormat="1" applyFont="1"/>
    <xf numFmtId="0" fontId="17" fillId="5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1" fontId="17" fillId="5" borderId="1" xfId="1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6" fillId="0" borderId="0" xfId="1" applyNumberFormat="1" applyFont="1" applyAlignment="1">
      <alignment vertical="center" wrapText="1"/>
    </xf>
    <xf numFmtId="0" fontId="23" fillId="0" borderId="0" xfId="1" applyFont="1" applyAlignment="1">
      <alignment horizontal="left" vertical="center" wrapText="1"/>
    </xf>
    <xf numFmtId="0" fontId="13" fillId="5" borderId="1" xfId="1" applyFont="1" applyFill="1" applyBorder="1" applyAlignment="1">
      <alignment horizontal="left" vertical="center" wrapText="1"/>
    </xf>
    <xf numFmtId="1" fontId="17" fillId="5" borderId="0" xfId="1" applyNumberFormat="1" applyFont="1" applyFill="1" applyAlignment="1">
      <alignment horizontal="center" vertical="center" wrapText="1"/>
    </xf>
    <xf numFmtId="0" fontId="18" fillId="5" borderId="0" xfId="1" applyFont="1" applyFill="1"/>
    <xf numFmtId="0" fontId="6" fillId="5" borderId="1" xfId="0" applyFont="1" applyFill="1" applyBorder="1" applyAlignment="1">
      <alignment horizontal="center" vertical="center" wrapText="1"/>
    </xf>
    <xf numFmtId="1" fontId="5" fillId="4" borderId="0" xfId="1" applyNumberFormat="1" applyFont="1" applyFill="1" applyAlignment="1">
      <alignment horizontal="center" vertical="center" wrapText="1"/>
    </xf>
    <xf numFmtId="0" fontId="15" fillId="4" borderId="0" xfId="1" applyFont="1" applyFill="1"/>
    <xf numFmtId="165" fontId="15" fillId="4" borderId="0" xfId="1" applyNumberFormat="1" applyFont="1" applyFill="1"/>
    <xf numFmtId="0" fontId="17" fillId="6" borderId="1" xfId="1" applyFont="1" applyFill="1" applyBorder="1" applyAlignment="1">
      <alignment horizontal="center" vertical="center" wrapText="1"/>
    </xf>
    <xf numFmtId="0" fontId="17" fillId="6" borderId="0" xfId="1" applyFont="1" applyFill="1" applyAlignment="1">
      <alignment horizontal="center" vertical="center" wrapText="1"/>
    </xf>
    <xf numFmtId="0" fontId="5" fillId="6" borderId="0" xfId="1" applyFont="1" applyFill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15" fillId="6" borderId="0" xfId="1" applyFont="1" applyFill="1"/>
    <xf numFmtId="165" fontId="15" fillId="6" borderId="0" xfId="1" applyNumberFormat="1" applyFont="1" applyFill="1"/>
    <xf numFmtId="0" fontId="17" fillId="5" borderId="1" xfId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5" fillId="5" borderId="0" xfId="0" applyFont="1" applyFill="1"/>
    <xf numFmtId="1" fontId="7" fillId="5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vertical="center" wrapText="1"/>
    </xf>
    <xf numFmtId="0" fontId="13" fillId="5" borderId="2" xfId="1" applyFont="1" applyFill="1" applyBorder="1" applyAlignment="1">
      <alignment vertical="center" wrapText="1"/>
    </xf>
    <xf numFmtId="0" fontId="13" fillId="5" borderId="4" xfId="1" applyFont="1" applyFill="1" applyBorder="1" applyAlignment="1">
      <alignment vertical="center" wrapText="1"/>
    </xf>
    <xf numFmtId="0" fontId="13" fillId="5" borderId="5" xfId="1" applyFont="1" applyFill="1" applyBorder="1" applyAlignment="1">
      <alignment vertical="center" wrapText="1"/>
    </xf>
    <xf numFmtId="1" fontId="13" fillId="5" borderId="1" xfId="1" applyNumberFormat="1" applyFont="1" applyFill="1" applyBorder="1" applyAlignment="1">
      <alignment horizontal="center" vertical="center" wrapText="1"/>
    </xf>
    <xf numFmtId="1" fontId="18" fillId="5" borderId="1" xfId="1" applyNumberFormat="1" applyFont="1" applyFill="1" applyBorder="1" applyAlignment="1">
      <alignment horizontal="center" vertical="center"/>
    </xf>
    <xf numFmtId="164" fontId="17" fillId="5" borderId="1" xfId="1" applyNumberFormat="1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vertical="center" wrapText="1"/>
    </xf>
    <xf numFmtId="0" fontId="17" fillId="5" borderId="4" xfId="1" applyFont="1" applyFill="1" applyBorder="1" applyAlignment="1">
      <alignment vertical="center" wrapText="1"/>
    </xf>
    <xf numFmtId="0" fontId="17" fillId="5" borderId="5" xfId="1" applyFont="1" applyFill="1" applyBorder="1" applyAlignment="1">
      <alignment vertical="center" wrapText="1"/>
    </xf>
    <xf numFmtId="1" fontId="13" fillId="5" borderId="1" xfId="1" applyNumberFormat="1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vertical="center" wrapText="1"/>
    </xf>
    <xf numFmtId="1" fontId="17" fillId="5" borderId="1" xfId="1" applyNumberFormat="1" applyFont="1" applyFill="1" applyBorder="1" applyAlignment="1">
      <alignment horizontal="center" vertical="center"/>
    </xf>
    <xf numFmtId="0" fontId="26" fillId="5" borderId="1" xfId="1" applyFont="1" applyFill="1" applyBorder="1" applyAlignment="1">
      <alignment horizontal="right"/>
    </xf>
    <xf numFmtId="0" fontId="20" fillId="5" borderId="1" xfId="1" applyFont="1" applyFill="1" applyBorder="1" applyAlignment="1">
      <alignment wrapText="1"/>
    </xf>
    <xf numFmtId="0" fontId="15" fillId="5" borderId="0" xfId="1" applyFont="1" applyFill="1" applyAlignment="1">
      <alignment vertical="center"/>
    </xf>
    <xf numFmtId="0" fontId="5" fillId="5" borderId="0" xfId="1" applyFont="1" applyFill="1" applyAlignment="1">
      <alignment vertical="center"/>
    </xf>
    <xf numFmtId="0" fontId="17" fillId="5" borderId="0" xfId="1" applyFont="1" applyFill="1" applyAlignment="1">
      <alignment vertical="center"/>
    </xf>
    <xf numFmtId="1" fontId="17" fillId="5" borderId="0" xfId="0" applyNumberFormat="1" applyFont="1" applyFill="1" applyAlignment="1">
      <alignment horizontal="left" wrapText="1"/>
    </xf>
    <xf numFmtId="0" fontId="17" fillId="5" borderId="0" xfId="1" applyFont="1" applyFill="1" applyAlignment="1">
      <alignment horizontal="center" vertical="center" wrapText="1"/>
    </xf>
    <xf numFmtId="164" fontId="17" fillId="5" borderId="0" xfId="1" applyNumberFormat="1" applyFont="1" applyFill="1" applyAlignment="1">
      <alignment vertical="center"/>
    </xf>
    <xf numFmtId="0" fontId="5" fillId="5" borderId="0" xfId="1" applyFont="1" applyFill="1" applyAlignment="1">
      <alignment horizontal="center" vertical="center" wrapText="1"/>
    </xf>
    <xf numFmtId="0" fontId="5" fillId="5" borderId="0" xfId="1" applyFont="1" applyFill="1" applyAlignment="1">
      <alignment vertical="center" wrapText="1"/>
    </xf>
    <xf numFmtId="0" fontId="17" fillId="0" borderId="7" xfId="1" applyFont="1" applyBorder="1" applyAlignment="1">
      <alignment horizontal="left" wrapText="1"/>
    </xf>
    <xf numFmtId="1" fontId="17" fillId="0" borderId="7" xfId="1" applyNumberFormat="1" applyFont="1" applyBorder="1" applyAlignment="1">
      <alignment horizontal="center" wrapText="1"/>
    </xf>
    <xf numFmtId="0" fontId="17" fillId="0" borderId="7" xfId="1" applyFont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1" xfId="1" applyFont="1" applyBorder="1"/>
    <xf numFmtId="0" fontId="6" fillId="4" borderId="0" xfId="1" applyFont="1" applyFill="1" applyAlignment="1">
      <alignment horizontal="center" vertical="center" wrapText="1"/>
    </xf>
    <xf numFmtId="0" fontId="17" fillId="0" borderId="0" xfId="1" applyFont="1" applyAlignment="1">
      <alignment horizontal="left" vertical="center"/>
    </xf>
    <xf numFmtId="0" fontId="17" fillId="8" borderId="1" xfId="1" applyFont="1" applyFill="1" applyBorder="1" applyAlignment="1">
      <alignment horizontal="center" vertical="center" wrapText="1"/>
    </xf>
    <xf numFmtId="0" fontId="18" fillId="8" borderId="0" xfId="1" applyFont="1" applyFill="1"/>
    <xf numFmtId="0" fontId="17" fillId="8" borderId="0" xfId="1" applyFont="1" applyFill="1" applyAlignment="1">
      <alignment horizontal="center" vertical="center" wrapText="1"/>
    </xf>
    <xf numFmtId="1" fontId="17" fillId="8" borderId="0" xfId="0" applyNumberFormat="1" applyFont="1" applyFill="1" applyAlignment="1">
      <alignment horizontal="left" wrapText="1"/>
    </xf>
    <xf numFmtId="0" fontId="5" fillId="8" borderId="0" xfId="1" applyFont="1" applyFill="1" applyAlignment="1">
      <alignment horizontal="center" vertical="center" wrapText="1"/>
    </xf>
    <xf numFmtId="0" fontId="15" fillId="8" borderId="0" xfId="1" applyFont="1" applyFill="1" applyAlignment="1">
      <alignment horizontal="center" vertical="center"/>
    </xf>
    <xf numFmtId="0" fontId="5" fillId="8" borderId="0" xfId="1" applyFont="1" applyFill="1" applyAlignment="1">
      <alignment vertical="center" wrapText="1"/>
    </xf>
    <xf numFmtId="0" fontId="15" fillId="8" borderId="0" xfId="1" applyFont="1" applyFill="1"/>
    <xf numFmtId="0" fontId="15" fillId="8" borderId="0" xfId="1" applyFont="1" applyFill="1" applyAlignment="1">
      <alignment vertical="center"/>
    </xf>
    <xf numFmtId="0" fontId="13" fillId="8" borderId="2" xfId="1" applyFont="1" applyFill="1" applyBorder="1" applyAlignment="1">
      <alignment horizontal="center" vertical="center"/>
    </xf>
    <xf numFmtId="1" fontId="17" fillId="8" borderId="0" xfId="1" applyNumberFormat="1" applyFont="1" applyFill="1" applyAlignment="1">
      <alignment horizontal="center" vertical="center" wrapText="1"/>
    </xf>
    <xf numFmtId="0" fontId="18" fillId="8" borderId="0" xfId="1" applyFont="1" applyFill="1" applyAlignment="1">
      <alignment vertical="center"/>
    </xf>
    <xf numFmtId="164" fontId="17" fillId="8" borderId="0" xfId="1" applyNumberFormat="1" applyFont="1" applyFill="1" applyAlignment="1">
      <alignment vertical="center"/>
    </xf>
    <xf numFmtId="0" fontId="17" fillId="8" borderId="0" xfId="1" applyFont="1" applyFill="1" applyAlignment="1">
      <alignment horizontal="center" wrapText="1"/>
    </xf>
    <xf numFmtId="0" fontId="4" fillId="8" borderId="0" xfId="1" applyFont="1" applyFill="1" applyAlignment="1">
      <alignment horizontal="center" wrapText="1"/>
    </xf>
    <xf numFmtId="0" fontId="6" fillId="8" borderId="0" xfId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3" fillId="8" borderId="1" xfId="1" applyFont="1" applyFill="1" applyBorder="1" applyAlignment="1">
      <alignment horizontal="center" vertical="center"/>
    </xf>
    <xf numFmtId="0" fontId="17" fillId="8" borderId="1" xfId="1" applyFont="1" applyFill="1" applyBorder="1" applyAlignment="1">
      <alignment horizontal="left" vertical="center" wrapText="1"/>
    </xf>
    <xf numFmtId="0" fontId="22" fillId="9" borderId="7" xfId="1" applyFont="1" applyFill="1" applyBorder="1" applyAlignment="1">
      <alignment horizontal="right" vertical="center" wrapText="1"/>
    </xf>
    <xf numFmtId="0" fontId="17" fillId="8" borderId="0" xfId="1" applyFont="1" applyFill="1" applyAlignment="1">
      <alignment horizontal="left" vertical="center" wrapText="1"/>
    </xf>
    <xf numFmtId="0" fontId="13" fillId="8" borderId="22" xfId="1" applyFont="1" applyFill="1" applyBorder="1" applyAlignment="1">
      <alignment horizontal="center" vertical="center" wrapText="1"/>
    </xf>
    <xf numFmtId="0" fontId="17" fillId="8" borderId="22" xfId="1" applyFont="1" applyFill="1" applyBorder="1" applyAlignment="1">
      <alignment horizontal="center" vertical="center" wrapText="1"/>
    </xf>
    <xf numFmtId="0" fontId="17" fillId="8" borderId="26" xfId="1" applyFont="1" applyFill="1" applyBorder="1" applyAlignment="1">
      <alignment horizontal="center" vertical="center" wrapText="1"/>
    </xf>
    <xf numFmtId="0" fontId="13" fillId="8" borderId="26" xfId="1" applyFont="1" applyFill="1" applyBorder="1" applyAlignment="1">
      <alignment horizontal="center" vertical="center" wrapText="1"/>
    </xf>
    <xf numFmtId="0" fontId="13" fillId="8" borderId="26" xfId="1" applyFont="1" applyFill="1" applyBorder="1" applyAlignment="1">
      <alignment horizontal="center" vertical="center"/>
    </xf>
    <xf numFmtId="0" fontId="15" fillId="0" borderId="31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6" fillId="0" borderId="31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17" fillId="0" borderId="36" xfId="1" applyFont="1" applyBorder="1" applyAlignment="1">
      <alignment horizontal="left" vertical="center" wrapText="1"/>
    </xf>
    <xf numFmtId="0" fontId="17" fillId="8" borderId="27" xfId="1" applyFont="1" applyFill="1" applyBorder="1" applyAlignment="1">
      <alignment horizontal="center" vertical="center" wrapText="1"/>
    </xf>
    <xf numFmtId="0" fontId="17" fillId="8" borderId="28" xfId="1" applyFont="1" applyFill="1" applyBorder="1" applyAlignment="1">
      <alignment horizontal="center" vertical="center" wrapText="1"/>
    </xf>
    <xf numFmtId="0" fontId="13" fillId="8" borderId="40" xfId="1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left" vertical="center" wrapText="1"/>
    </xf>
    <xf numFmtId="1" fontId="13" fillId="8" borderId="41" xfId="1" applyNumberFormat="1" applyFont="1" applyFill="1" applyBorder="1" applyAlignment="1">
      <alignment horizontal="center" vertical="center" wrapText="1"/>
    </xf>
    <xf numFmtId="0" fontId="17" fillId="8" borderId="7" xfId="1" applyFont="1" applyFill="1" applyBorder="1" applyAlignment="1">
      <alignment horizontal="center" vertical="center" wrapText="1"/>
    </xf>
    <xf numFmtId="0" fontId="13" fillId="8" borderId="7" xfId="1" applyFont="1" applyFill="1" applyBorder="1" applyAlignment="1">
      <alignment horizontal="center" vertical="center" wrapText="1"/>
    </xf>
    <xf numFmtId="0" fontId="13" fillId="8" borderId="7" xfId="1" applyFont="1" applyFill="1" applyBorder="1" applyAlignment="1">
      <alignment horizontal="center" vertical="center"/>
    </xf>
    <xf numFmtId="0" fontId="13" fillId="8" borderId="11" xfId="1" applyFont="1" applyFill="1" applyBorder="1" applyAlignment="1">
      <alignment horizontal="center" vertical="center"/>
    </xf>
    <xf numFmtId="0" fontId="13" fillId="8" borderId="23" xfId="1" applyFont="1" applyFill="1" applyBorder="1" applyAlignment="1">
      <alignment horizontal="center" vertical="center"/>
    </xf>
    <xf numFmtId="1" fontId="13" fillId="8" borderId="40" xfId="1" applyNumberFormat="1" applyFont="1" applyFill="1" applyBorder="1" applyAlignment="1">
      <alignment horizontal="center" vertical="center" wrapText="1"/>
    </xf>
    <xf numFmtId="0" fontId="17" fillId="8" borderId="11" xfId="1" applyFont="1" applyFill="1" applyBorder="1" applyAlignment="1">
      <alignment horizontal="left" vertical="center" wrapText="1"/>
    </xf>
    <xf numFmtId="0" fontId="17" fillId="8" borderId="23" xfId="1" applyFont="1" applyFill="1" applyBorder="1" applyAlignment="1">
      <alignment horizontal="center" vertical="center" wrapText="1"/>
    </xf>
    <xf numFmtId="0" fontId="17" fillId="8" borderId="6" xfId="1" applyFont="1" applyFill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7" fillId="8" borderId="25" xfId="1" applyFont="1" applyFill="1" applyBorder="1" applyAlignment="1">
      <alignment horizontal="center" vertical="center" wrapText="1"/>
    </xf>
    <xf numFmtId="0" fontId="13" fillId="8" borderId="6" xfId="1" applyFont="1" applyFill="1" applyBorder="1" applyAlignment="1">
      <alignment horizontal="center" vertical="center"/>
    </xf>
    <xf numFmtId="0" fontId="13" fillId="8" borderId="15" xfId="1" applyFont="1" applyFill="1" applyBorder="1" applyAlignment="1">
      <alignment horizontal="center" vertical="center"/>
    </xf>
    <xf numFmtId="0" fontId="13" fillId="8" borderId="25" xfId="1" applyFont="1" applyFill="1" applyBorder="1" applyAlignment="1">
      <alignment horizontal="center" vertical="center"/>
    </xf>
    <xf numFmtId="0" fontId="13" fillId="8" borderId="41" xfId="1" applyFont="1" applyFill="1" applyBorder="1" applyAlignment="1">
      <alignment horizontal="center" vertical="center" wrapText="1"/>
    </xf>
    <xf numFmtId="0" fontId="13" fillId="8" borderId="41" xfId="1" applyFont="1" applyFill="1" applyBorder="1" applyAlignment="1">
      <alignment horizontal="center" vertical="center"/>
    </xf>
    <xf numFmtId="0" fontId="13" fillId="8" borderId="42" xfId="1" applyFont="1" applyFill="1" applyBorder="1" applyAlignment="1">
      <alignment horizontal="center" vertical="center"/>
    </xf>
    <xf numFmtId="0" fontId="13" fillId="8" borderId="45" xfId="1" applyFont="1" applyFill="1" applyBorder="1" applyAlignment="1">
      <alignment horizontal="center" vertical="center"/>
    </xf>
    <xf numFmtId="0" fontId="17" fillId="0" borderId="30" xfId="1" applyFont="1" applyBorder="1" applyAlignment="1">
      <alignment vertical="center"/>
    </xf>
    <xf numFmtId="0" fontId="13" fillId="8" borderId="42" xfId="1" applyFont="1" applyFill="1" applyBorder="1" applyAlignment="1">
      <alignment horizontal="left" vertical="center" wrapText="1"/>
    </xf>
    <xf numFmtId="0" fontId="17" fillId="8" borderId="6" xfId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36" xfId="1" applyFont="1" applyBorder="1" applyAlignment="1">
      <alignment vertical="center"/>
    </xf>
    <xf numFmtId="164" fontId="17" fillId="8" borderId="36" xfId="1" applyNumberFormat="1" applyFont="1" applyFill="1" applyBorder="1" applyAlignment="1">
      <alignment vertical="center"/>
    </xf>
    <xf numFmtId="164" fontId="17" fillId="0" borderId="36" xfId="1" applyNumberFormat="1" applyFont="1" applyBorder="1" applyAlignment="1">
      <alignment vertical="center"/>
    </xf>
    <xf numFmtId="1" fontId="17" fillId="8" borderId="36" xfId="0" applyNumberFormat="1" applyFont="1" applyFill="1" applyBorder="1" applyAlignment="1">
      <alignment horizontal="left" wrapText="1"/>
    </xf>
    <xf numFmtId="1" fontId="17" fillId="8" borderId="36" xfId="1" applyNumberFormat="1" applyFont="1" applyFill="1" applyBorder="1" applyAlignment="1">
      <alignment horizontal="center" vertical="center" wrapText="1"/>
    </xf>
    <xf numFmtId="1" fontId="17" fillId="0" borderId="36" xfId="1" applyNumberFormat="1" applyFont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wrapText="1"/>
    </xf>
    <xf numFmtId="0" fontId="5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wrapText="1"/>
    </xf>
    <xf numFmtId="0" fontId="5" fillId="11" borderId="1" xfId="0" applyFont="1" applyFill="1" applyBorder="1" applyAlignment="1">
      <alignment wrapText="1"/>
    </xf>
    <xf numFmtId="0" fontId="5" fillId="11" borderId="1" xfId="0" applyFont="1" applyFill="1" applyBorder="1" applyAlignment="1">
      <alignment horizontal="center" vertical="center" wrapText="1"/>
    </xf>
    <xf numFmtId="1" fontId="5" fillId="11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1" fontId="6" fillId="12" borderId="1" xfId="0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wrapText="1"/>
    </xf>
    <xf numFmtId="0" fontId="5" fillId="11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90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/>
    </xf>
    <xf numFmtId="9" fontId="15" fillId="4" borderId="0" xfId="2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5" fillId="11" borderId="46" xfId="0" applyFont="1" applyFill="1" applyBorder="1" applyAlignment="1">
      <alignment horizontal="center" vertical="center" wrapText="1"/>
    </xf>
    <xf numFmtId="0" fontId="5" fillId="11" borderId="47" xfId="0" applyFont="1" applyFill="1" applyBorder="1" applyAlignment="1">
      <alignment vertical="center" wrapText="1"/>
    </xf>
    <xf numFmtId="1" fontId="13" fillId="9" borderId="1" xfId="0" applyNumberFormat="1" applyFont="1" applyFill="1" applyBorder="1" applyAlignment="1">
      <alignment horizontal="center" vertical="center"/>
    </xf>
    <xf numFmtId="1" fontId="13" fillId="11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wrapText="1"/>
    </xf>
    <xf numFmtId="0" fontId="14" fillId="8" borderId="1" xfId="0" applyFont="1" applyFill="1" applyBorder="1" applyAlignment="1">
      <alignment horizontal="left" vertical="center" wrapText="1"/>
    </xf>
    <xf numFmtId="1" fontId="14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left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wrapText="1"/>
    </xf>
    <xf numFmtId="0" fontId="6" fillId="0" borderId="0" xfId="0" applyFont="1"/>
    <xf numFmtId="0" fontId="5" fillId="8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wrapText="1"/>
    </xf>
    <xf numFmtId="0" fontId="5" fillId="13" borderId="1" xfId="0" applyFont="1" applyFill="1" applyBorder="1" applyAlignment="1">
      <alignment wrapText="1"/>
    </xf>
    <xf numFmtId="0" fontId="5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6" fillId="8" borderId="22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left" vertical="center" wrapText="1"/>
    </xf>
    <xf numFmtId="0" fontId="5" fillId="8" borderId="22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5" fillId="5" borderId="1" xfId="1" applyFont="1" applyFill="1" applyBorder="1" applyAlignment="1">
      <alignment wrapText="1"/>
    </xf>
    <xf numFmtId="0" fontId="5" fillId="5" borderId="1" xfId="1" applyFont="1" applyFill="1" applyBorder="1" applyAlignment="1">
      <alignment horizontal="center" vertical="center"/>
    </xf>
    <xf numFmtId="1" fontId="5" fillId="14" borderId="1" xfId="0" applyNumberFormat="1" applyFont="1" applyFill="1" applyBorder="1" applyAlignment="1">
      <alignment horizontal="center" vertical="center" wrapText="1"/>
    </xf>
    <xf numFmtId="1" fontId="6" fillId="14" borderId="1" xfId="0" applyNumberFormat="1" applyFont="1" applyFill="1" applyBorder="1" applyAlignment="1">
      <alignment horizontal="center" vertical="center" wrapText="1"/>
    </xf>
    <xf numFmtId="0" fontId="17" fillId="8" borderId="0" xfId="1" applyFont="1" applyFill="1" applyAlignment="1">
      <alignment vertical="center"/>
    </xf>
    <xf numFmtId="0" fontId="17" fillId="8" borderId="36" xfId="1" applyFont="1" applyFill="1" applyBorder="1" applyAlignment="1">
      <alignment horizontal="left" vertical="center" wrapText="1"/>
    </xf>
    <xf numFmtId="0" fontId="13" fillId="8" borderId="27" xfId="1" applyFont="1" applyFill="1" applyBorder="1" applyAlignment="1">
      <alignment horizontal="center" vertical="center" wrapText="1"/>
    </xf>
    <xf numFmtId="0" fontId="13" fillId="9" borderId="27" xfId="1" applyFont="1" applyFill="1" applyBorder="1" applyAlignment="1">
      <alignment horizontal="center" vertical="center" wrapText="1"/>
    </xf>
    <xf numFmtId="1" fontId="13" fillId="9" borderId="7" xfId="1" applyNumberFormat="1" applyFont="1" applyFill="1" applyBorder="1" applyAlignment="1">
      <alignment horizontal="center" vertical="center" wrapText="1"/>
    </xf>
    <xf numFmtId="1" fontId="13" fillId="9" borderId="27" xfId="1" applyNumberFormat="1" applyFont="1" applyFill="1" applyBorder="1" applyAlignment="1">
      <alignment horizontal="center" vertical="center" wrapText="1"/>
    </xf>
    <xf numFmtId="1" fontId="13" fillId="9" borderId="23" xfId="1" applyNumberFormat="1" applyFont="1" applyFill="1" applyBorder="1" applyAlignment="1">
      <alignment horizontal="center" vertical="center" wrapText="1"/>
    </xf>
    <xf numFmtId="1" fontId="13" fillId="8" borderId="59" xfId="1" applyNumberFormat="1" applyFont="1" applyFill="1" applyBorder="1" applyAlignment="1">
      <alignment horizontal="center" vertical="center" wrapText="1"/>
    </xf>
    <xf numFmtId="1" fontId="17" fillId="8" borderId="6" xfId="1" applyNumberFormat="1" applyFont="1" applyFill="1" applyBorder="1" applyAlignment="1">
      <alignment horizontal="center" vertical="center" wrapText="1"/>
    </xf>
    <xf numFmtId="1" fontId="17" fillId="8" borderId="6" xfId="1" applyNumberFormat="1" applyFont="1" applyFill="1" applyBorder="1" applyAlignment="1">
      <alignment horizontal="center" wrapText="1"/>
    </xf>
    <xf numFmtId="1" fontId="17" fillId="8" borderId="15" xfId="1" applyNumberFormat="1" applyFont="1" applyFill="1" applyBorder="1" applyAlignment="1">
      <alignment horizontal="center" vertical="center" wrapText="1"/>
    </xf>
    <xf numFmtId="1" fontId="17" fillId="8" borderId="28" xfId="1" applyNumberFormat="1" applyFont="1" applyFill="1" applyBorder="1" applyAlignment="1">
      <alignment horizontal="center" vertical="center" wrapText="1"/>
    </xf>
    <xf numFmtId="1" fontId="17" fillId="8" borderId="25" xfId="1" applyNumberFormat="1" applyFont="1" applyFill="1" applyBorder="1" applyAlignment="1">
      <alignment horizontal="center" vertical="center" wrapText="1"/>
    </xf>
    <xf numFmtId="1" fontId="17" fillId="8" borderId="14" xfId="1" applyNumberFormat="1" applyFont="1" applyFill="1" applyBorder="1" applyAlignment="1">
      <alignment horizontal="center" vertical="center" wrapText="1"/>
    </xf>
    <xf numFmtId="1" fontId="17" fillId="8" borderId="1" xfId="1" applyNumberFormat="1" applyFont="1" applyFill="1" applyBorder="1" applyAlignment="1">
      <alignment horizontal="center" vertical="center" wrapText="1"/>
    </xf>
    <xf numFmtId="1" fontId="17" fillId="8" borderId="1" xfId="1" applyNumberFormat="1" applyFont="1" applyFill="1" applyBorder="1" applyAlignment="1">
      <alignment horizontal="center" wrapText="1"/>
    </xf>
    <xf numFmtId="1" fontId="17" fillId="8" borderId="22" xfId="1" applyNumberFormat="1" applyFont="1" applyFill="1" applyBorder="1" applyAlignment="1">
      <alignment horizontal="center" vertical="center" wrapText="1"/>
    </xf>
    <xf numFmtId="1" fontId="17" fillId="8" borderId="26" xfId="1" applyNumberFormat="1" applyFont="1" applyFill="1" applyBorder="1" applyAlignment="1">
      <alignment horizontal="center" vertical="center" wrapText="1"/>
    </xf>
    <xf numFmtId="1" fontId="17" fillId="8" borderId="7" xfId="1" applyNumberFormat="1" applyFont="1" applyFill="1" applyBorder="1" applyAlignment="1">
      <alignment horizontal="center" vertical="center" wrapText="1"/>
    </xf>
    <xf numFmtId="1" fontId="17" fillId="8" borderId="11" xfId="1" applyNumberFormat="1" applyFont="1" applyFill="1" applyBorder="1" applyAlignment="1">
      <alignment horizontal="center" vertical="center" wrapText="1"/>
    </xf>
    <xf numFmtId="1" fontId="17" fillId="8" borderId="27" xfId="1" applyNumberFormat="1" applyFont="1" applyFill="1" applyBorder="1" applyAlignment="1">
      <alignment horizontal="center" vertical="center" wrapText="1"/>
    </xf>
    <xf numFmtId="1" fontId="17" fillId="8" borderId="23" xfId="1" applyNumberFormat="1" applyFont="1" applyFill="1" applyBorder="1" applyAlignment="1">
      <alignment horizontal="center" vertical="center" wrapText="1"/>
    </xf>
    <xf numFmtId="1" fontId="17" fillId="8" borderId="13" xfId="1" applyNumberFormat="1" applyFont="1" applyFill="1" applyBorder="1" applyAlignment="1">
      <alignment horizontal="center" vertical="center" wrapText="1"/>
    </xf>
    <xf numFmtId="0" fontId="22" fillId="8" borderId="7" xfId="1" applyFont="1" applyFill="1" applyBorder="1" applyAlignment="1">
      <alignment horizontal="left" vertical="center" wrapText="1"/>
    </xf>
    <xf numFmtId="1" fontId="13" fillId="8" borderId="7" xfId="1" applyNumberFormat="1" applyFont="1" applyFill="1" applyBorder="1" applyAlignment="1">
      <alignment horizontal="center" vertical="center" wrapText="1"/>
    </xf>
    <xf numFmtId="1" fontId="13" fillId="8" borderId="11" xfId="1" applyNumberFormat="1" applyFont="1" applyFill="1" applyBorder="1" applyAlignment="1">
      <alignment horizontal="center" vertical="center" wrapText="1"/>
    </xf>
    <xf numFmtId="1" fontId="13" fillId="8" borderId="27" xfId="1" applyNumberFormat="1" applyFont="1" applyFill="1" applyBorder="1" applyAlignment="1">
      <alignment horizontal="center" vertical="center" wrapText="1"/>
    </xf>
    <xf numFmtId="1" fontId="13" fillId="8" borderId="23" xfId="1" applyNumberFormat="1" applyFont="1" applyFill="1" applyBorder="1" applyAlignment="1">
      <alignment horizontal="center" vertical="center" wrapText="1"/>
    </xf>
    <xf numFmtId="1" fontId="17" fillId="8" borderId="28" xfId="1" applyNumberFormat="1" applyFont="1" applyFill="1" applyBorder="1" applyAlignment="1">
      <alignment horizontal="center" wrapText="1"/>
    </xf>
    <xf numFmtId="1" fontId="17" fillId="8" borderId="15" xfId="1" applyNumberFormat="1" applyFont="1" applyFill="1" applyBorder="1" applyAlignment="1">
      <alignment horizontal="center" wrapText="1"/>
    </xf>
    <xf numFmtId="1" fontId="17" fillId="8" borderId="25" xfId="1" applyNumberFormat="1" applyFont="1" applyFill="1" applyBorder="1" applyAlignment="1">
      <alignment horizontal="center" wrapText="1"/>
    </xf>
    <xf numFmtId="1" fontId="17" fillId="8" borderId="22" xfId="1" applyNumberFormat="1" applyFont="1" applyFill="1" applyBorder="1" applyAlignment="1">
      <alignment horizontal="center" wrapText="1"/>
    </xf>
    <xf numFmtId="1" fontId="17" fillId="8" borderId="2" xfId="1" applyNumberFormat="1" applyFont="1" applyFill="1" applyBorder="1" applyAlignment="1">
      <alignment horizontal="center" wrapText="1"/>
    </xf>
    <xf numFmtId="1" fontId="17" fillId="8" borderId="26" xfId="1" applyNumberFormat="1" applyFont="1" applyFill="1" applyBorder="1" applyAlignment="1">
      <alignment horizontal="center" wrapText="1"/>
    </xf>
    <xf numFmtId="0" fontId="17" fillId="8" borderId="26" xfId="1" applyFont="1" applyFill="1" applyBorder="1" applyAlignment="1">
      <alignment horizontal="center" vertical="center"/>
    </xf>
    <xf numFmtId="1" fontId="17" fillId="8" borderId="7" xfId="1" applyNumberFormat="1" applyFont="1" applyFill="1" applyBorder="1" applyAlignment="1">
      <alignment horizontal="center" wrapText="1"/>
    </xf>
    <xf numFmtId="0" fontId="13" fillId="8" borderId="6" xfId="1" applyFont="1" applyFill="1" applyBorder="1" applyAlignment="1">
      <alignment horizontal="left" vertical="center" wrapText="1"/>
    </xf>
    <xf numFmtId="1" fontId="13" fillId="8" borderId="6" xfId="1" applyNumberFormat="1" applyFont="1" applyFill="1" applyBorder="1" applyAlignment="1">
      <alignment horizontal="center" vertical="center" wrapText="1"/>
    </xf>
    <xf numFmtId="1" fontId="17" fillId="8" borderId="2" xfId="1" applyNumberFormat="1" applyFont="1" applyFill="1" applyBorder="1" applyAlignment="1">
      <alignment horizontal="center" vertical="center" wrapText="1"/>
    </xf>
    <xf numFmtId="0" fontId="13" fillId="8" borderId="7" xfId="1" applyFont="1" applyFill="1" applyBorder="1" applyAlignment="1">
      <alignment horizontal="left" vertical="center" wrapText="1"/>
    </xf>
    <xf numFmtId="0" fontId="13" fillId="8" borderId="29" xfId="1" applyFont="1" applyFill="1" applyBorder="1" applyAlignment="1">
      <alignment horizontal="center" vertical="center" wrapText="1"/>
    </xf>
    <xf numFmtId="0" fontId="22" fillId="8" borderId="16" xfId="1" applyFont="1" applyFill="1" applyBorder="1" applyAlignment="1">
      <alignment horizontal="right" vertical="center" wrapText="1"/>
    </xf>
    <xf numFmtId="1" fontId="13" fillId="8" borderId="16" xfId="1" applyNumberFormat="1" applyFont="1" applyFill="1" applyBorder="1" applyAlignment="1">
      <alignment horizontal="center" vertical="center" wrapText="1"/>
    </xf>
    <xf numFmtId="0" fontId="20" fillId="8" borderId="28" xfId="1" applyFont="1" applyFill="1" applyBorder="1" applyAlignment="1">
      <alignment horizontal="center" vertical="center" wrapText="1"/>
    </xf>
    <xf numFmtId="0" fontId="20" fillId="8" borderId="27" xfId="1" applyFont="1" applyFill="1" applyBorder="1" applyAlignment="1">
      <alignment horizontal="center" vertical="center" wrapText="1"/>
    </xf>
    <xf numFmtId="0" fontId="20" fillId="8" borderId="53" xfId="1" applyFont="1" applyFill="1" applyBorder="1" applyAlignment="1">
      <alignment horizontal="center" vertical="center" wrapText="1"/>
    </xf>
    <xf numFmtId="0" fontId="13" fillId="8" borderId="18" xfId="1" applyFont="1" applyFill="1" applyBorder="1" applyAlignment="1">
      <alignment horizontal="left" vertical="center" wrapText="1"/>
    </xf>
    <xf numFmtId="1" fontId="17" fillId="8" borderId="16" xfId="1" applyNumberFormat="1" applyFont="1" applyFill="1" applyBorder="1" applyAlignment="1">
      <alignment horizontal="center" vertical="center" wrapText="1"/>
    </xf>
    <xf numFmtId="1" fontId="17" fillId="8" borderId="17" xfId="1" applyNumberFormat="1" applyFont="1" applyFill="1" applyBorder="1" applyAlignment="1">
      <alignment horizontal="center" wrapText="1"/>
    </xf>
    <xf numFmtId="1" fontId="13" fillId="8" borderId="18" xfId="1" applyNumberFormat="1" applyFont="1" applyFill="1" applyBorder="1" applyAlignment="1">
      <alignment horizontal="center" vertical="center" wrapText="1"/>
    </xf>
    <xf numFmtId="1" fontId="17" fillId="8" borderId="18" xfId="1" applyNumberFormat="1" applyFont="1" applyFill="1" applyBorder="1" applyAlignment="1">
      <alignment horizontal="center" vertical="center" wrapText="1"/>
    </xf>
    <xf numFmtId="1" fontId="13" fillId="8" borderId="29" xfId="1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0" fontId="15" fillId="0" borderId="0" xfId="1" applyFont="1" applyAlignment="1">
      <alignment horizontal="center"/>
    </xf>
    <xf numFmtId="1" fontId="15" fillId="0" borderId="0" xfId="1" applyNumberFormat="1" applyFont="1" applyAlignment="1">
      <alignment horizontal="center"/>
    </xf>
    <xf numFmtId="1" fontId="15" fillId="0" borderId="0" xfId="1" applyNumberFormat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18" fillId="0" borderId="0" xfId="1" applyNumberFormat="1" applyFont="1" applyAlignment="1">
      <alignment horizontal="center"/>
    </xf>
    <xf numFmtId="1" fontId="13" fillId="8" borderId="63" xfId="1" applyNumberFormat="1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7" fillId="8" borderId="2" xfId="1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8" borderId="6" xfId="1" applyFont="1" applyFill="1" applyBorder="1" applyAlignment="1">
      <alignment horizontal="center" vertical="center" wrapText="1"/>
    </xf>
    <xf numFmtId="0" fontId="17" fillId="8" borderId="15" xfId="1" applyFont="1" applyFill="1" applyBorder="1" applyAlignment="1">
      <alignment horizontal="center" vertical="center" wrapText="1"/>
    </xf>
    <xf numFmtId="0" fontId="17" fillId="8" borderId="11" xfId="1" applyFont="1" applyFill="1" applyBorder="1" applyAlignment="1">
      <alignment horizontal="center" vertical="center" wrapText="1"/>
    </xf>
    <xf numFmtId="1" fontId="13" fillId="9" borderId="11" xfId="1" applyNumberFormat="1" applyFont="1" applyFill="1" applyBorder="1" applyAlignment="1">
      <alignment horizontal="center" vertical="center" wrapText="1"/>
    </xf>
    <xf numFmtId="0" fontId="17" fillId="8" borderId="2" xfId="1" applyFont="1" applyFill="1" applyBorder="1"/>
    <xf numFmtId="0" fontId="17" fillId="8" borderId="4" xfId="1" applyFont="1" applyFill="1" applyBorder="1"/>
    <xf numFmtId="0" fontId="18" fillId="8" borderId="4" xfId="1" applyFont="1" applyFill="1" applyBorder="1"/>
    <xf numFmtId="0" fontId="17" fillId="8" borderId="4" xfId="0" applyFont="1" applyFill="1" applyBorder="1"/>
    <xf numFmtId="0" fontId="17" fillId="8" borderId="2" xfId="0" applyFont="1" applyFill="1" applyBorder="1"/>
    <xf numFmtId="1" fontId="17" fillId="8" borderId="0" xfId="0" applyNumberFormat="1" applyFont="1" applyFill="1" applyAlignment="1">
      <alignment horizontal="center" vertical="center" wrapText="1"/>
    </xf>
    <xf numFmtId="0" fontId="34" fillId="0" borderId="0" xfId="1" applyFont="1" applyAlignment="1">
      <alignment horizontal="center"/>
    </xf>
    <xf numFmtId="0" fontId="30" fillId="2" borderId="0" xfId="1" applyFont="1" applyFill="1" applyAlignment="1">
      <alignment horizontal="center" vertical="center" wrapText="1"/>
    </xf>
    <xf numFmtId="0" fontId="19" fillId="2" borderId="0" xfId="1" applyFont="1" applyFill="1" applyAlignment="1">
      <alignment horizontal="center" vertical="center" wrapText="1"/>
    </xf>
    <xf numFmtId="1" fontId="6" fillId="0" borderId="0" xfId="1" applyNumberFormat="1" applyFont="1" applyAlignment="1">
      <alignment horizontal="center" vertical="center"/>
    </xf>
    <xf numFmtId="0" fontId="27" fillId="0" borderId="0" xfId="1" applyFont="1" applyAlignment="1">
      <alignment horizontal="center" vertical="center" wrapText="1"/>
    </xf>
    <xf numFmtId="1" fontId="13" fillId="0" borderId="0" xfId="1" applyNumberFormat="1" applyFont="1" applyAlignment="1">
      <alignment horizontal="center" vertical="center"/>
    </xf>
    <xf numFmtId="1" fontId="18" fillId="8" borderId="0" xfId="1" applyNumberFormat="1" applyFont="1" applyFill="1" applyAlignment="1">
      <alignment horizontal="center"/>
    </xf>
    <xf numFmtId="0" fontId="18" fillId="9" borderId="0" xfId="1" applyFont="1" applyFill="1"/>
    <xf numFmtId="0" fontId="18" fillId="8" borderId="0" xfId="1" applyFont="1" applyFill="1" applyAlignment="1">
      <alignment horizontal="center"/>
    </xf>
    <xf numFmtId="1" fontId="18" fillId="9" borderId="0" xfId="1" applyNumberFormat="1" applyFont="1" applyFill="1" applyAlignment="1">
      <alignment horizontal="center"/>
    </xf>
    <xf numFmtId="0" fontId="18" fillId="0" borderId="0" xfId="1" applyFont="1" applyAlignment="1">
      <alignment horizontal="center"/>
    </xf>
    <xf numFmtId="0" fontId="5" fillId="0" borderId="46" xfId="0" applyFont="1" applyBorder="1" applyAlignment="1">
      <alignment horizontal="justify" vertical="center" wrapText="1"/>
    </xf>
    <xf numFmtId="0" fontId="5" fillId="0" borderId="47" xfId="0" applyFont="1" applyBorder="1" applyAlignment="1">
      <alignment horizontal="justify" vertical="center" wrapText="1"/>
    </xf>
    <xf numFmtId="0" fontId="5" fillId="0" borderId="64" xfId="0" applyFont="1" applyBorder="1" applyAlignment="1">
      <alignment horizontal="justify" vertical="center" wrapText="1"/>
    </xf>
    <xf numFmtId="0" fontId="5" fillId="0" borderId="65" xfId="0" applyFont="1" applyBorder="1" applyAlignment="1">
      <alignment horizontal="justify" vertical="center" wrapText="1"/>
    </xf>
    <xf numFmtId="0" fontId="5" fillId="0" borderId="64" xfId="0" applyFont="1" applyBorder="1" applyAlignment="1">
      <alignment vertical="center" wrapText="1"/>
    </xf>
    <xf numFmtId="0" fontId="17" fillId="8" borderId="22" xfId="1" applyFont="1" applyFill="1" applyBorder="1" applyAlignment="1">
      <alignment horizontal="left" vertical="center" wrapText="1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15" fillId="15" borderId="0" xfId="1" applyFont="1" applyFill="1"/>
    <xf numFmtId="1" fontId="17" fillId="0" borderId="6" xfId="1" applyNumberFormat="1" applyFont="1" applyBorder="1" applyAlignment="1">
      <alignment horizontal="center" vertical="center" wrapText="1"/>
    </xf>
    <xf numFmtId="1" fontId="17" fillId="0" borderId="2" xfId="1" applyNumberFormat="1" applyFont="1" applyBorder="1" applyAlignment="1">
      <alignment horizontal="center" vertical="center" wrapText="1"/>
    </xf>
    <xf numFmtId="1" fontId="17" fillId="0" borderId="22" xfId="1" applyNumberFormat="1" applyFont="1" applyBorder="1" applyAlignment="1">
      <alignment horizontal="center" vertical="center" wrapText="1"/>
    </xf>
    <xf numFmtId="1" fontId="17" fillId="0" borderId="26" xfId="1" applyNumberFormat="1" applyFont="1" applyBorder="1" applyAlignment="1">
      <alignment horizontal="center" vertical="center" wrapText="1"/>
    </xf>
    <xf numFmtId="1" fontId="17" fillId="0" borderId="5" xfId="1" applyNumberFormat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1" fontId="17" fillId="0" borderId="28" xfId="1" applyNumberFormat="1" applyFont="1" applyBorder="1" applyAlignment="1">
      <alignment horizontal="center" vertical="center" wrapText="1"/>
    </xf>
    <xf numFmtId="1" fontId="13" fillId="0" borderId="27" xfId="1" applyNumberFormat="1" applyFont="1" applyBorder="1" applyAlignment="1">
      <alignment horizontal="center" vertical="center" wrapText="1"/>
    </xf>
    <xf numFmtId="1" fontId="17" fillId="0" borderId="7" xfId="1" applyNumberFormat="1" applyFont="1" applyBorder="1" applyAlignment="1">
      <alignment horizontal="center" vertical="center" wrapText="1"/>
    </xf>
    <xf numFmtId="1" fontId="17" fillId="0" borderId="27" xfId="1" applyNumberFormat="1" applyFont="1" applyBorder="1" applyAlignment="1">
      <alignment horizontal="center" vertical="center" wrapText="1"/>
    </xf>
    <xf numFmtId="1" fontId="13" fillId="0" borderId="7" xfId="1" applyNumberFormat="1" applyFont="1" applyBorder="1" applyAlignment="1">
      <alignment horizontal="center" vertical="center" wrapText="1"/>
    </xf>
    <xf numFmtId="1" fontId="13" fillId="0" borderId="29" xfId="1" applyNumberFormat="1" applyFont="1" applyBorder="1" applyAlignment="1">
      <alignment horizontal="center" vertical="center" wrapText="1"/>
    </xf>
    <xf numFmtId="1" fontId="17" fillId="0" borderId="15" xfId="1" applyNumberFormat="1" applyFont="1" applyBorder="1" applyAlignment="1">
      <alignment horizontal="center" vertical="center" wrapText="1"/>
    </xf>
    <xf numFmtId="1" fontId="17" fillId="0" borderId="25" xfId="1" applyNumberFormat="1" applyFont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23" xfId="1" applyNumberFormat="1" applyFont="1" applyBorder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0" fontId="13" fillId="0" borderId="42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1" fontId="13" fillId="0" borderId="11" xfId="1" applyNumberFormat="1" applyFont="1" applyBorder="1" applyAlignment="1">
      <alignment horizontal="center" vertical="center" wrapText="1"/>
    </xf>
    <xf numFmtId="1" fontId="17" fillId="0" borderId="14" xfId="1" applyNumberFormat="1" applyFont="1" applyBorder="1" applyAlignment="1">
      <alignment horizontal="center" vertical="center" wrapText="1"/>
    </xf>
    <xf numFmtId="1" fontId="17" fillId="0" borderId="13" xfId="1" applyNumberFormat="1" applyFont="1" applyBorder="1" applyAlignment="1">
      <alignment horizontal="center" vertical="center" wrapText="1"/>
    </xf>
    <xf numFmtId="1" fontId="17" fillId="16" borderId="1" xfId="1" applyNumberFormat="1" applyFont="1" applyFill="1" applyBorder="1" applyAlignment="1">
      <alignment horizontal="center" vertical="center" wrapText="1"/>
    </xf>
    <xf numFmtId="1" fontId="17" fillId="16" borderId="0" xfId="1" applyNumberFormat="1" applyFont="1" applyFill="1" applyAlignment="1">
      <alignment horizontal="center" vertical="center" wrapText="1"/>
    </xf>
    <xf numFmtId="0" fontId="5" fillId="16" borderId="0" xfId="1" applyFont="1" applyFill="1" applyAlignment="1">
      <alignment horizontal="center" vertical="center" wrapText="1"/>
    </xf>
    <xf numFmtId="0" fontId="15" fillId="16" borderId="0" xfId="1" applyFont="1" applyFill="1"/>
    <xf numFmtId="0" fontId="15" fillId="16" borderId="0" xfId="1" applyFont="1" applyFill="1" applyAlignment="1">
      <alignment vertical="center"/>
    </xf>
    <xf numFmtId="0" fontId="13" fillId="0" borderId="11" xfId="1" applyFont="1" applyBorder="1" applyAlignment="1">
      <alignment horizontal="center" vertical="center" wrapText="1"/>
    </xf>
    <xf numFmtId="1" fontId="17" fillId="17" borderId="22" xfId="1" applyNumberFormat="1" applyFont="1" applyFill="1" applyBorder="1" applyAlignment="1">
      <alignment horizontal="center" vertical="center" wrapText="1"/>
    </xf>
    <xf numFmtId="1" fontId="17" fillId="17" borderId="1" xfId="1" applyNumberFormat="1" applyFont="1" applyFill="1" applyBorder="1" applyAlignment="1">
      <alignment horizontal="center" vertical="center" wrapText="1"/>
    </xf>
    <xf numFmtId="1" fontId="17" fillId="17" borderId="2" xfId="1" applyNumberFormat="1" applyFont="1" applyFill="1" applyBorder="1" applyAlignment="1">
      <alignment horizontal="center" vertical="center" wrapText="1"/>
    </xf>
    <xf numFmtId="1" fontId="17" fillId="17" borderId="26" xfId="1" applyNumberFormat="1" applyFont="1" applyFill="1" applyBorder="1" applyAlignment="1">
      <alignment horizontal="center" vertical="center" wrapText="1"/>
    </xf>
    <xf numFmtId="0" fontId="13" fillId="17" borderId="26" xfId="1" applyFont="1" applyFill="1" applyBorder="1" applyAlignment="1">
      <alignment horizontal="center" vertical="center"/>
    </xf>
    <xf numFmtId="0" fontId="18" fillId="17" borderId="0" xfId="1" applyFont="1" applyFill="1" applyAlignment="1">
      <alignment horizontal="center"/>
    </xf>
    <xf numFmtId="1" fontId="18" fillId="17" borderId="0" xfId="1" applyNumberFormat="1" applyFont="1" applyFill="1" applyAlignment="1">
      <alignment horizontal="center"/>
    </xf>
    <xf numFmtId="0" fontId="18" fillId="17" borderId="0" xfId="1" applyFont="1" applyFill="1"/>
    <xf numFmtId="1" fontId="13" fillId="16" borderId="1" xfId="1" applyNumberFormat="1" applyFont="1" applyFill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5" fillId="17" borderId="0" xfId="1" applyFont="1" applyFill="1"/>
    <xf numFmtId="0" fontId="13" fillId="16" borderId="1" xfId="1" applyFont="1" applyFill="1" applyBorder="1" applyAlignment="1">
      <alignment horizontal="center" vertical="center" wrapText="1"/>
    </xf>
    <xf numFmtId="165" fontId="15" fillId="16" borderId="0" xfId="1" applyNumberFormat="1" applyFont="1" applyFill="1"/>
    <xf numFmtId="0" fontId="13" fillId="0" borderId="65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9" fillId="0" borderId="0" xfId="1" applyFont="1" applyAlignment="1">
      <alignment vertical="center" wrapText="1"/>
    </xf>
    <xf numFmtId="0" fontId="15" fillId="16" borderId="0" xfId="1" applyFont="1" applyFill="1" applyAlignment="1">
      <alignment vertical="center" wrapText="1"/>
    </xf>
    <xf numFmtId="0" fontId="15" fillId="16" borderId="0" xfId="1" applyFont="1" applyFill="1" applyAlignment="1">
      <alignment horizontal="center" vertical="center" wrapText="1"/>
    </xf>
    <xf numFmtId="0" fontId="15" fillId="16" borderId="0" xfId="1" applyFont="1" applyFill="1" applyAlignment="1">
      <alignment horizontal="center" vertical="center"/>
    </xf>
    <xf numFmtId="0" fontId="13" fillId="16" borderId="0" xfId="1" applyFont="1" applyFill="1" applyAlignment="1">
      <alignment horizontal="center" vertical="center"/>
    </xf>
    <xf numFmtId="0" fontId="13" fillId="16" borderId="0" xfId="1" applyFont="1" applyFill="1" applyAlignment="1">
      <alignment vertical="center" wrapText="1"/>
    </xf>
    <xf numFmtId="0" fontId="8" fillId="16" borderId="0" xfId="1" applyFont="1" applyFill="1" applyAlignment="1">
      <alignment vertical="center" wrapText="1"/>
    </xf>
    <xf numFmtId="0" fontId="17" fillId="16" borderId="1" xfId="1" applyFont="1" applyFill="1" applyBorder="1" applyAlignment="1">
      <alignment horizontal="center" vertical="center" wrapText="1"/>
    </xf>
    <xf numFmtId="0" fontId="17" fillId="16" borderId="1" xfId="1" applyFont="1" applyFill="1" applyBorder="1" applyAlignment="1">
      <alignment horizontal="left" vertical="center" wrapText="1"/>
    </xf>
    <xf numFmtId="164" fontId="17" fillId="16" borderId="1" xfId="1" applyNumberFormat="1" applyFont="1" applyFill="1" applyBorder="1" applyAlignment="1">
      <alignment horizontal="center" vertical="center" wrapText="1"/>
    </xf>
    <xf numFmtId="1" fontId="17" fillId="16" borderId="1" xfId="1" applyNumberFormat="1" applyFont="1" applyFill="1" applyBorder="1" applyAlignment="1">
      <alignment horizontal="center" wrapText="1"/>
    </xf>
    <xf numFmtId="1" fontId="5" fillId="16" borderId="0" xfId="1" applyNumberFormat="1" applyFont="1" applyFill="1" applyAlignment="1">
      <alignment horizontal="center" vertical="center" wrapText="1"/>
    </xf>
    <xf numFmtId="0" fontId="21" fillId="16" borderId="1" xfId="1" applyFont="1" applyFill="1" applyBorder="1" applyAlignment="1">
      <alignment vertical="center" wrapText="1"/>
    </xf>
    <xf numFmtId="0" fontId="17" fillId="16" borderId="2" xfId="1" applyFont="1" applyFill="1" applyBorder="1" applyAlignment="1">
      <alignment horizontal="center" vertical="center" wrapText="1"/>
    </xf>
    <xf numFmtId="0" fontId="17" fillId="16" borderId="4" xfId="1" applyFont="1" applyFill="1" applyBorder="1" applyAlignment="1">
      <alignment horizontal="center" vertical="center" wrapText="1"/>
    </xf>
    <xf numFmtId="0" fontId="17" fillId="16" borderId="5" xfId="1" applyFont="1" applyFill="1" applyBorder="1" applyAlignment="1">
      <alignment horizontal="center" vertical="center" wrapText="1"/>
    </xf>
    <xf numFmtId="0" fontId="6" fillId="16" borderId="0" xfId="1" applyFont="1" applyFill="1" applyAlignment="1">
      <alignment horizontal="center" vertical="center" wrapText="1"/>
    </xf>
    <xf numFmtId="0" fontId="17" fillId="15" borderId="1" xfId="1" applyFont="1" applyFill="1" applyBorder="1" applyAlignment="1">
      <alignment horizontal="center" vertical="center" wrapText="1"/>
    </xf>
    <xf numFmtId="0" fontId="17" fillId="15" borderId="1" xfId="1" applyFont="1" applyFill="1" applyBorder="1" applyAlignment="1">
      <alignment horizontal="left" vertical="center" wrapText="1"/>
    </xf>
    <xf numFmtId="164" fontId="17" fillId="15" borderId="1" xfId="1" applyNumberFormat="1" applyFont="1" applyFill="1" applyBorder="1" applyAlignment="1">
      <alignment horizontal="center" vertical="center" wrapText="1"/>
    </xf>
    <xf numFmtId="1" fontId="17" fillId="15" borderId="1" xfId="1" applyNumberFormat="1" applyFont="1" applyFill="1" applyBorder="1" applyAlignment="1">
      <alignment horizontal="center" vertical="center" wrapText="1"/>
    </xf>
    <xf numFmtId="1" fontId="17" fillId="15" borderId="1" xfId="1" applyNumberFormat="1" applyFont="1" applyFill="1" applyBorder="1" applyAlignment="1">
      <alignment horizontal="center" wrapText="1"/>
    </xf>
    <xf numFmtId="1" fontId="17" fillId="15" borderId="0" xfId="1" applyNumberFormat="1" applyFont="1" applyFill="1" applyAlignment="1">
      <alignment horizontal="center" vertical="center" wrapText="1"/>
    </xf>
    <xf numFmtId="0" fontId="5" fillId="15" borderId="0" xfId="1" applyFont="1" applyFill="1" applyAlignment="1">
      <alignment horizontal="center" vertical="center" wrapText="1"/>
    </xf>
    <xf numFmtId="165" fontId="15" fillId="15" borderId="0" xfId="1" applyNumberFormat="1" applyFont="1" applyFill="1"/>
    <xf numFmtId="0" fontId="13" fillId="0" borderId="5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1" fontId="13" fillId="0" borderId="13" xfId="1" applyNumberFormat="1" applyFont="1" applyBorder="1" applyAlignment="1">
      <alignment horizontal="center" vertical="center" wrapText="1"/>
    </xf>
    <xf numFmtId="0" fontId="13" fillId="0" borderId="45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1" fontId="13" fillId="0" borderId="6" xfId="1" applyNumberFormat="1" applyFont="1" applyBorder="1" applyAlignment="1">
      <alignment horizontal="center" vertical="center" wrapText="1"/>
    </xf>
    <xf numFmtId="1" fontId="13" fillId="0" borderId="23" xfId="1" applyNumberFormat="1" applyFont="1" applyBorder="1" applyAlignment="1">
      <alignment horizontal="center" vertical="center" wrapText="1"/>
    </xf>
    <xf numFmtId="0" fontId="17" fillId="0" borderId="22" xfId="1" applyFont="1" applyBorder="1" applyAlignment="1">
      <alignment horizontal="center" vertical="center" wrapText="1"/>
    </xf>
    <xf numFmtId="1" fontId="13" fillId="18" borderId="1" xfId="1" applyNumberFormat="1" applyFont="1" applyFill="1" applyBorder="1" applyAlignment="1">
      <alignment horizontal="center" vertical="center" wrapText="1"/>
    </xf>
    <xf numFmtId="1" fontId="17" fillId="18" borderId="2" xfId="1" applyNumberFormat="1" applyFont="1" applyFill="1" applyBorder="1" applyAlignment="1">
      <alignment horizontal="center" vertical="center" wrapText="1"/>
    </xf>
    <xf numFmtId="0" fontId="6" fillId="19" borderId="0" xfId="0" applyFont="1" applyFill="1" applyAlignment="1">
      <alignment wrapText="1"/>
    </xf>
    <xf numFmtId="1" fontId="13" fillId="19" borderId="1" xfId="1" applyNumberFormat="1" applyFont="1" applyFill="1" applyBorder="1" applyAlignment="1">
      <alignment horizontal="center" vertical="center" wrapText="1"/>
    </xf>
    <xf numFmtId="1" fontId="17" fillId="19" borderId="22" xfId="1" applyNumberFormat="1" applyFont="1" applyFill="1" applyBorder="1" applyAlignment="1">
      <alignment horizontal="center" vertical="center" wrapText="1"/>
    </xf>
    <xf numFmtId="1" fontId="17" fillId="19" borderId="1" xfId="1" applyNumberFormat="1" applyFont="1" applyFill="1" applyBorder="1" applyAlignment="1">
      <alignment horizontal="center" vertical="center" wrapText="1"/>
    </xf>
    <xf numFmtId="1" fontId="17" fillId="19" borderId="2" xfId="1" applyNumberFormat="1" applyFont="1" applyFill="1" applyBorder="1" applyAlignment="1">
      <alignment horizontal="center" vertical="center" wrapText="1"/>
    </xf>
    <xf numFmtId="1" fontId="17" fillId="19" borderId="26" xfId="1" applyNumberFormat="1" applyFont="1" applyFill="1" applyBorder="1" applyAlignment="1">
      <alignment horizontal="center" vertical="center" wrapText="1"/>
    </xf>
    <xf numFmtId="1" fontId="17" fillId="19" borderId="5" xfId="1" applyNumberFormat="1" applyFont="1" applyFill="1" applyBorder="1" applyAlignment="1">
      <alignment horizontal="center" vertical="center" wrapText="1"/>
    </xf>
    <xf numFmtId="1" fontId="13" fillId="19" borderId="22" xfId="1" applyNumberFormat="1" applyFont="1" applyFill="1" applyBorder="1" applyAlignment="1">
      <alignment horizontal="center" vertical="center" wrapText="1"/>
    </xf>
    <xf numFmtId="1" fontId="13" fillId="19" borderId="2" xfId="1" applyNumberFormat="1" applyFont="1" applyFill="1" applyBorder="1" applyAlignment="1">
      <alignment horizontal="center" vertical="center" wrapText="1"/>
    </xf>
    <xf numFmtId="1" fontId="13" fillId="19" borderId="26" xfId="1" applyNumberFormat="1" applyFont="1" applyFill="1" applyBorder="1" applyAlignment="1">
      <alignment horizontal="center" vertical="center" wrapText="1"/>
    </xf>
    <xf numFmtId="0" fontId="13" fillId="19" borderId="26" xfId="1" applyFont="1" applyFill="1" applyBorder="1" applyAlignment="1">
      <alignment horizontal="center" vertical="center"/>
    </xf>
    <xf numFmtId="0" fontId="18" fillId="19" borderId="0" xfId="1" applyFont="1" applyFill="1" applyAlignment="1">
      <alignment horizontal="center"/>
    </xf>
    <xf numFmtId="1" fontId="18" fillId="19" borderId="0" xfId="1" applyNumberFormat="1" applyFont="1" applyFill="1" applyAlignment="1">
      <alignment horizontal="center"/>
    </xf>
    <xf numFmtId="0" fontId="18" fillId="19" borderId="0" xfId="1" applyFont="1" applyFill="1"/>
    <xf numFmtId="0" fontId="17" fillId="19" borderId="27" xfId="1" applyFont="1" applyFill="1" applyBorder="1" applyAlignment="1">
      <alignment horizontal="left" vertical="center" wrapText="1"/>
    </xf>
    <xf numFmtId="0" fontId="13" fillId="19" borderId="7" xfId="1" applyFont="1" applyFill="1" applyBorder="1" applyAlignment="1">
      <alignment horizontal="left" vertical="center" wrapText="1"/>
    </xf>
    <xf numFmtId="1" fontId="13" fillId="19" borderId="6" xfId="1" applyNumberFormat="1" applyFont="1" applyFill="1" applyBorder="1" applyAlignment="1">
      <alignment horizontal="center" vertical="center" wrapText="1"/>
    </xf>
    <xf numFmtId="0" fontId="18" fillId="8" borderId="1" xfId="1" applyFont="1" applyFill="1" applyBorder="1" applyAlignment="1">
      <alignment horizontal="center"/>
    </xf>
    <xf numFmtId="0" fontId="13" fillId="0" borderId="41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7" fillId="0" borderId="2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1" fontId="13" fillId="0" borderId="16" xfId="1" applyNumberFormat="1" applyFont="1" applyBorder="1" applyAlignment="1">
      <alignment horizontal="center" vertical="center" wrapText="1"/>
    </xf>
    <xf numFmtId="1" fontId="13" fillId="0" borderId="18" xfId="1" applyNumberFormat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1" fontId="17" fillId="0" borderId="18" xfId="1" applyNumberFormat="1" applyFont="1" applyBorder="1" applyAlignment="1">
      <alignment horizontal="center" vertical="center" wrapText="1"/>
    </xf>
    <xf numFmtId="0" fontId="17" fillId="0" borderId="4" xfId="1" applyFont="1" applyBorder="1"/>
    <xf numFmtId="0" fontId="18" fillId="0" borderId="4" xfId="1" applyFont="1" applyBorder="1"/>
    <xf numFmtId="1" fontId="17" fillId="0" borderId="36" xfId="0" applyNumberFormat="1" applyFont="1" applyBorder="1" applyAlignment="1">
      <alignment horizontal="left" wrapText="1"/>
    </xf>
    <xf numFmtId="0" fontId="13" fillId="17" borderId="40" xfId="1" applyFont="1" applyFill="1" applyBorder="1" applyAlignment="1">
      <alignment horizontal="center" vertical="center" wrapText="1"/>
    </xf>
    <xf numFmtId="0" fontId="13" fillId="17" borderId="41" xfId="1" applyFont="1" applyFill="1" applyBorder="1" applyAlignment="1">
      <alignment horizontal="left" vertical="center" wrapText="1"/>
    </xf>
    <xf numFmtId="0" fontId="13" fillId="17" borderId="41" xfId="1" applyFont="1" applyFill="1" applyBorder="1" applyAlignment="1">
      <alignment horizontal="center" vertical="center" wrapText="1"/>
    </xf>
    <xf numFmtId="1" fontId="13" fillId="17" borderId="40" xfId="1" applyNumberFormat="1" applyFont="1" applyFill="1" applyBorder="1" applyAlignment="1">
      <alignment horizontal="center" vertical="center" wrapText="1"/>
    </xf>
    <xf numFmtId="1" fontId="13" fillId="17" borderId="41" xfId="1" applyNumberFormat="1" applyFont="1" applyFill="1" applyBorder="1" applyAlignment="1">
      <alignment horizontal="center" vertical="center" wrapText="1"/>
    </xf>
    <xf numFmtId="1" fontId="13" fillId="17" borderId="45" xfId="1" applyNumberFormat="1" applyFont="1" applyFill="1" applyBorder="1" applyAlignment="1">
      <alignment horizontal="center" vertical="center" wrapText="1"/>
    </xf>
    <xf numFmtId="0" fontId="13" fillId="17" borderId="44" xfId="1" applyFont="1" applyFill="1" applyBorder="1" applyAlignment="1">
      <alignment horizontal="center" vertical="center"/>
    </xf>
    <xf numFmtId="0" fontId="13" fillId="17" borderId="41" xfId="1" applyFont="1" applyFill="1" applyBorder="1" applyAlignment="1">
      <alignment horizontal="center" vertical="center"/>
    </xf>
    <xf numFmtId="0" fontId="13" fillId="17" borderId="42" xfId="1" applyFont="1" applyFill="1" applyBorder="1" applyAlignment="1">
      <alignment horizontal="center" vertical="center"/>
    </xf>
    <xf numFmtId="0" fontId="13" fillId="17" borderId="40" xfId="1" applyFont="1" applyFill="1" applyBorder="1" applyAlignment="1">
      <alignment horizontal="center" vertical="center"/>
    </xf>
    <xf numFmtId="0" fontId="13" fillId="17" borderId="45" xfId="1" applyFont="1" applyFill="1" applyBorder="1" applyAlignment="1">
      <alignment horizontal="center" vertical="center"/>
    </xf>
    <xf numFmtId="0" fontId="19" fillId="17" borderId="0" xfId="1" applyFont="1" applyFill="1" applyAlignment="1">
      <alignment horizontal="center" vertical="center" wrapText="1"/>
    </xf>
    <xf numFmtId="1" fontId="6" fillId="17" borderId="0" xfId="1" applyNumberFormat="1" applyFont="1" applyFill="1" applyAlignment="1">
      <alignment horizontal="center" vertical="center"/>
    </xf>
    <xf numFmtId="1" fontId="13" fillId="17" borderId="40" xfId="1" applyNumberFormat="1" applyFont="1" applyFill="1" applyBorder="1" applyAlignment="1">
      <alignment horizontal="center" vertical="center"/>
    </xf>
    <xf numFmtId="1" fontId="13" fillId="17" borderId="41" xfId="1" applyNumberFormat="1" applyFont="1" applyFill="1" applyBorder="1" applyAlignment="1">
      <alignment horizontal="center" vertical="center"/>
    </xf>
    <xf numFmtId="1" fontId="13" fillId="17" borderId="42" xfId="1" applyNumberFormat="1" applyFont="1" applyFill="1" applyBorder="1" applyAlignment="1">
      <alignment horizontal="center" vertical="center"/>
    </xf>
    <xf numFmtId="1" fontId="13" fillId="17" borderId="45" xfId="1" applyNumberFormat="1" applyFont="1" applyFill="1" applyBorder="1" applyAlignment="1">
      <alignment horizontal="center" vertical="center"/>
    </xf>
    <xf numFmtId="1" fontId="13" fillId="17" borderId="44" xfId="1" applyNumberFormat="1" applyFont="1" applyFill="1" applyBorder="1" applyAlignment="1">
      <alignment horizontal="center" vertical="center"/>
    </xf>
    <xf numFmtId="1" fontId="13" fillId="17" borderId="42" xfId="1" applyNumberFormat="1" applyFont="1" applyFill="1" applyBorder="1" applyAlignment="1">
      <alignment horizontal="center" vertical="center" wrapText="1"/>
    </xf>
    <xf numFmtId="0" fontId="17" fillId="17" borderId="27" xfId="1" applyFont="1" applyFill="1" applyBorder="1" applyAlignment="1">
      <alignment horizontal="left" vertical="center" wrapText="1"/>
    </xf>
    <xf numFmtId="0" fontId="13" fillId="17" borderId="7" xfId="1" applyFont="1" applyFill="1" applyBorder="1" applyAlignment="1">
      <alignment horizontal="left" vertical="center" wrapText="1"/>
    </xf>
    <xf numFmtId="1" fontId="17" fillId="17" borderId="5" xfId="1" applyNumberFormat="1" applyFont="1" applyFill="1" applyBorder="1" applyAlignment="1">
      <alignment horizontal="center" vertical="center" wrapText="1"/>
    </xf>
    <xf numFmtId="0" fontId="13" fillId="19" borderId="28" xfId="1" applyFont="1" applyFill="1" applyBorder="1" applyAlignment="1">
      <alignment horizontal="center" vertical="center" wrapText="1"/>
    </xf>
    <xf numFmtId="0" fontId="13" fillId="19" borderId="22" xfId="1" applyFont="1" applyFill="1" applyBorder="1" applyAlignment="1">
      <alignment horizontal="center" vertical="center" wrapText="1"/>
    </xf>
    <xf numFmtId="1" fontId="13" fillId="19" borderId="1" xfId="1" applyNumberFormat="1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0" fontId="13" fillId="18" borderId="41" xfId="1" applyFont="1" applyFill="1" applyBorder="1" applyAlignment="1">
      <alignment horizontal="center" vertical="center" wrapText="1"/>
    </xf>
    <xf numFmtId="0" fontId="13" fillId="18" borderId="42" xfId="1" applyFont="1" applyFill="1" applyBorder="1" applyAlignment="1">
      <alignment horizontal="center" vertical="center" wrapText="1"/>
    </xf>
    <xf numFmtId="0" fontId="17" fillId="18" borderId="15" xfId="1" applyFont="1" applyFill="1" applyBorder="1" applyAlignment="1">
      <alignment horizontal="center" vertical="center" wrapText="1"/>
    </xf>
    <xf numFmtId="0" fontId="17" fillId="18" borderId="2" xfId="1" applyFont="1" applyFill="1" applyBorder="1" applyAlignment="1">
      <alignment horizontal="center" vertical="center" wrapText="1"/>
    </xf>
    <xf numFmtId="0" fontId="17" fillId="18" borderId="11" xfId="1" applyFont="1" applyFill="1" applyBorder="1" applyAlignment="1">
      <alignment horizontal="center" vertical="center" wrapText="1"/>
    </xf>
    <xf numFmtId="0" fontId="13" fillId="18" borderId="2" xfId="1" applyFont="1" applyFill="1" applyBorder="1" applyAlignment="1">
      <alignment horizontal="center" vertical="center" wrapText="1"/>
    </xf>
    <xf numFmtId="1" fontId="13" fillId="18" borderId="41" xfId="1" applyNumberFormat="1" applyFont="1" applyFill="1" applyBorder="1" applyAlignment="1">
      <alignment horizontal="center" vertical="center" wrapText="1"/>
    </xf>
    <xf numFmtId="1" fontId="17" fillId="18" borderId="15" xfId="1" applyNumberFormat="1" applyFont="1" applyFill="1" applyBorder="1" applyAlignment="1">
      <alignment horizontal="center" vertical="center" wrapText="1"/>
    </xf>
    <xf numFmtId="1" fontId="13" fillId="18" borderId="42" xfId="1" applyNumberFormat="1" applyFont="1" applyFill="1" applyBorder="1" applyAlignment="1">
      <alignment horizontal="center" vertical="center" wrapText="1"/>
    </xf>
    <xf numFmtId="1" fontId="13" fillId="18" borderId="11" xfId="1" applyNumberFormat="1" applyFont="1" applyFill="1" applyBorder="1" applyAlignment="1">
      <alignment horizontal="center" vertical="center" wrapText="1"/>
    </xf>
    <xf numFmtId="1" fontId="17" fillId="18" borderId="11" xfId="1" applyNumberFormat="1" applyFont="1" applyFill="1" applyBorder="1" applyAlignment="1">
      <alignment horizontal="center" vertical="center" wrapText="1"/>
    </xf>
    <xf numFmtId="1" fontId="13" fillId="18" borderId="16" xfId="1" applyNumberFormat="1" applyFont="1" applyFill="1" applyBorder="1" applyAlignment="1">
      <alignment horizontal="center" vertical="center" wrapText="1"/>
    </xf>
    <xf numFmtId="0" fontId="15" fillId="18" borderId="0" xfId="1" applyFont="1" applyFill="1" applyAlignment="1">
      <alignment horizontal="center" vertical="center"/>
    </xf>
    <xf numFmtId="0" fontId="5" fillId="0" borderId="66" xfId="0" applyFont="1" applyBorder="1" applyAlignment="1">
      <alignment horizontal="justify" vertical="center" wrapText="1"/>
    </xf>
    <xf numFmtId="0" fontId="5" fillId="0" borderId="67" xfId="0" applyFont="1" applyBorder="1" applyAlignment="1">
      <alignment horizontal="justify" vertical="center" wrapText="1"/>
    </xf>
    <xf numFmtId="0" fontId="18" fillId="0" borderId="21" xfId="1" applyFont="1" applyBorder="1"/>
    <xf numFmtId="0" fontId="17" fillId="0" borderId="13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5" fillId="0" borderId="65" xfId="3" applyFont="1" applyBorder="1" applyAlignment="1">
      <alignment horizontal="justify" vertical="center" wrapText="1"/>
    </xf>
    <xf numFmtId="1" fontId="17" fillId="9" borderId="1" xfId="1" applyNumberFormat="1" applyFont="1" applyFill="1" applyBorder="1" applyAlignment="1">
      <alignment horizontal="center" vertical="center" wrapText="1"/>
    </xf>
    <xf numFmtId="1" fontId="13" fillId="17" borderId="10" xfId="1" applyNumberFormat="1" applyFont="1" applyFill="1" applyBorder="1" applyAlignment="1">
      <alignment horizontal="center" vertical="center"/>
    </xf>
    <xf numFmtId="1" fontId="13" fillId="17" borderId="3" xfId="1" applyNumberFormat="1" applyFont="1" applyFill="1" applyBorder="1" applyAlignment="1">
      <alignment horizontal="center" vertical="center"/>
    </xf>
    <xf numFmtId="1" fontId="13" fillId="17" borderId="24" xfId="1" applyNumberFormat="1" applyFont="1" applyFill="1" applyBorder="1" applyAlignment="1">
      <alignment horizontal="center" vertical="center"/>
    </xf>
    <xf numFmtId="1" fontId="13" fillId="17" borderId="12" xfId="1" applyNumberFormat="1" applyFont="1" applyFill="1" applyBorder="1" applyAlignment="1">
      <alignment horizontal="center" vertical="center" wrapText="1"/>
    </xf>
    <xf numFmtId="1" fontId="13" fillId="17" borderId="10" xfId="1" applyNumberFormat="1" applyFont="1" applyFill="1" applyBorder="1" applyAlignment="1">
      <alignment horizontal="center" vertical="center" wrapText="1"/>
    </xf>
    <xf numFmtId="1" fontId="13" fillId="17" borderId="3" xfId="1" applyNumberFormat="1" applyFont="1" applyFill="1" applyBorder="1" applyAlignment="1">
      <alignment horizontal="center" vertical="center" wrapText="1"/>
    </xf>
    <xf numFmtId="1" fontId="13" fillId="17" borderId="68" xfId="1" applyNumberFormat="1" applyFont="1" applyFill="1" applyBorder="1" applyAlignment="1">
      <alignment horizontal="center" vertical="center" wrapText="1"/>
    </xf>
    <xf numFmtId="1" fontId="13" fillId="17" borderId="24" xfId="1" applyNumberFormat="1" applyFont="1" applyFill="1" applyBorder="1" applyAlignment="1">
      <alignment horizontal="center" vertical="center" wrapText="1"/>
    </xf>
    <xf numFmtId="0" fontId="13" fillId="17" borderId="1" xfId="1" applyFont="1" applyFill="1" applyBorder="1" applyAlignment="1">
      <alignment horizontal="center" vertical="center" wrapText="1"/>
    </xf>
    <xf numFmtId="0" fontId="13" fillId="17" borderId="1" xfId="1" applyFont="1" applyFill="1" applyBorder="1" applyAlignment="1">
      <alignment vertical="center" wrapText="1"/>
    </xf>
    <xf numFmtId="1" fontId="13" fillId="17" borderId="1" xfId="1" applyNumberFormat="1" applyFont="1" applyFill="1" applyBorder="1" applyAlignment="1">
      <alignment horizontal="center" vertical="center"/>
    </xf>
    <xf numFmtId="1" fontId="13" fillId="17" borderId="12" xfId="1" applyNumberFormat="1" applyFont="1" applyFill="1" applyBorder="1" applyAlignment="1">
      <alignment horizontal="center" vertical="center"/>
    </xf>
    <xf numFmtId="1" fontId="13" fillId="18" borderId="1" xfId="1" applyNumberFormat="1" applyFont="1" applyFill="1" applyBorder="1" applyAlignment="1">
      <alignment horizontal="center" vertical="center"/>
    </xf>
    <xf numFmtId="1" fontId="13" fillId="18" borderId="15" xfId="1" applyNumberFormat="1" applyFont="1" applyFill="1" applyBorder="1" applyAlignment="1">
      <alignment horizontal="center" vertical="center" wrapText="1"/>
    </xf>
    <xf numFmtId="0" fontId="17" fillId="9" borderId="22" xfId="1" applyFont="1" applyFill="1" applyBorder="1" applyAlignment="1">
      <alignment horizontal="center" vertical="center" wrapText="1"/>
    </xf>
    <xf numFmtId="0" fontId="17" fillId="9" borderId="1" xfId="1" applyFont="1" applyFill="1" applyBorder="1" applyAlignment="1">
      <alignment horizontal="center" vertical="center" wrapText="1"/>
    </xf>
    <xf numFmtId="0" fontId="17" fillId="9" borderId="6" xfId="1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left" vertical="center" wrapText="1"/>
    </xf>
    <xf numFmtId="0" fontId="37" fillId="0" borderId="65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left" vertical="center" wrapText="1"/>
    </xf>
    <xf numFmtId="0" fontId="18" fillId="0" borderId="65" xfId="0" applyFont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3" fillId="8" borderId="2" xfId="1" applyFont="1" applyFill="1" applyBorder="1" applyAlignment="1">
      <alignment horizontal="center" vertical="center" wrapText="1"/>
    </xf>
    <xf numFmtId="0" fontId="13" fillId="20" borderId="46" xfId="0" applyFont="1" applyFill="1" applyBorder="1" applyAlignment="1">
      <alignment horizontal="center" vertical="center"/>
    </xf>
    <xf numFmtId="0" fontId="13" fillId="20" borderId="47" xfId="0" applyFont="1" applyFill="1" applyBorder="1" applyAlignment="1">
      <alignment horizontal="center" vertical="center"/>
    </xf>
    <xf numFmtId="0" fontId="13" fillId="21" borderId="47" xfId="0" applyFont="1" applyFill="1" applyBorder="1" applyAlignment="1">
      <alignment horizontal="center" vertical="center"/>
    </xf>
    <xf numFmtId="0" fontId="13" fillId="22" borderId="64" xfId="0" applyFont="1" applyFill="1" applyBorder="1" applyAlignment="1">
      <alignment horizontal="center" vertical="center" wrapText="1"/>
    </xf>
    <xf numFmtId="0" fontId="13" fillId="22" borderId="65" xfId="0" applyFont="1" applyFill="1" applyBorder="1" applyAlignment="1">
      <alignment horizontal="center" vertical="center" wrapText="1"/>
    </xf>
    <xf numFmtId="0" fontId="13" fillId="21" borderId="69" xfId="0" applyFont="1" applyFill="1" applyBorder="1" applyAlignment="1">
      <alignment horizontal="center" vertical="center" wrapText="1"/>
    </xf>
    <xf numFmtId="0" fontId="17" fillId="21" borderId="69" xfId="0" applyFont="1" applyFill="1" applyBorder="1" applyAlignment="1">
      <alignment horizontal="center" vertical="center" wrapText="1"/>
    </xf>
    <xf numFmtId="0" fontId="17" fillId="23" borderId="65" xfId="0" applyFont="1" applyFill="1" applyBorder="1" applyAlignment="1">
      <alignment horizontal="center" vertical="center" wrapText="1"/>
    </xf>
    <xf numFmtId="0" fontId="17" fillId="23" borderId="64" xfId="0" applyFont="1" applyFill="1" applyBorder="1" applyAlignment="1">
      <alignment horizontal="center" vertical="center" wrapText="1"/>
    </xf>
    <xf numFmtId="0" fontId="13" fillId="21" borderId="65" xfId="0" applyFont="1" applyFill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22" borderId="65" xfId="0" applyFont="1" applyFill="1" applyBorder="1" applyAlignment="1">
      <alignment horizontal="center" vertical="center" wrapText="1"/>
    </xf>
    <xf numFmtId="0" fontId="13" fillId="20" borderId="46" xfId="0" applyFont="1" applyFill="1" applyBorder="1" applyAlignment="1">
      <alignment horizontal="center" vertical="center" wrapText="1"/>
    </xf>
    <xf numFmtId="0" fontId="13" fillId="20" borderId="47" xfId="0" applyFont="1" applyFill="1" applyBorder="1" applyAlignment="1">
      <alignment horizontal="center" vertical="center" wrapText="1"/>
    </xf>
    <xf numFmtId="0" fontId="13" fillId="21" borderId="47" xfId="0" applyFont="1" applyFill="1" applyBorder="1" applyAlignment="1">
      <alignment horizontal="center" vertical="center" wrapText="1"/>
    </xf>
    <xf numFmtId="0" fontId="13" fillId="20" borderId="64" xfId="0" applyFont="1" applyFill="1" applyBorder="1" applyAlignment="1">
      <alignment horizontal="center" vertical="center" wrapText="1"/>
    </xf>
    <xf numFmtId="0" fontId="13" fillId="20" borderId="65" xfId="0" applyFont="1" applyFill="1" applyBorder="1" applyAlignment="1">
      <alignment horizontal="center" vertical="center" wrapText="1"/>
    </xf>
    <xf numFmtId="1" fontId="13" fillId="17" borderId="1" xfId="1" applyNumberFormat="1" applyFont="1" applyFill="1" applyBorder="1" applyAlignment="1">
      <alignment horizontal="center" vertical="center" wrapText="1"/>
    </xf>
    <xf numFmtId="1" fontId="13" fillId="18" borderId="2" xfId="1" applyNumberFormat="1" applyFont="1" applyFill="1" applyBorder="1" applyAlignment="1">
      <alignment horizontal="center" vertical="center" wrapText="1"/>
    </xf>
    <xf numFmtId="0" fontId="13" fillId="24" borderId="40" xfId="1" applyFont="1" applyFill="1" applyBorder="1" applyAlignment="1">
      <alignment horizontal="center" vertical="center" wrapText="1"/>
    </xf>
    <xf numFmtId="0" fontId="13" fillId="24" borderId="42" xfId="1" applyFont="1" applyFill="1" applyBorder="1" applyAlignment="1">
      <alignment horizontal="left" vertical="center" wrapText="1"/>
    </xf>
    <xf numFmtId="0" fontId="13" fillId="24" borderId="42" xfId="1" applyFont="1" applyFill="1" applyBorder="1" applyAlignment="1">
      <alignment horizontal="center" vertical="center" wrapText="1"/>
    </xf>
    <xf numFmtId="0" fontId="13" fillId="24" borderId="41" xfId="1" applyFont="1" applyFill="1" applyBorder="1" applyAlignment="1">
      <alignment horizontal="center" vertical="center" wrapText="1"/>
    </xf>
    <xf numFmtId="0" fontId="13" fillId="24" borderId="45" xfId="1" applyFont="1" applyFill="1" applyBorder="1" applyAlignment="1">
      <alignment horizontal="center" vertical="center" wrapText="1"/>
    </xf>
    <xf numFmtId="0" fontId="13" fillId="24" borderId="44" xfId="1" applyFont="1" applyFill="1" applyBorder="1" applyAlignment="1">
      <alignment horizontal="center" vertical="center"/>
    </xf>
    <xf numFmtId="0" fontId="13" fillId="24" borderId="41" xfId="1" applyFont="1" applyFill="1" applyBorder="1" applyAlignment="1">
      <alignment horizontal="center" vertical="center"/>
    </xf>
    <xf numFmtId="0" fontId="13" fillId="24" borderId="42" xfId="1" applyFont="1" applyFill="1" applyBorder="1" applyAlignment="1">
      <alignment horizontal="center" vertical="center"/>
    </xf>
    <xf numFmtId="0" fontId="13" fillId="24" borderId="40" xfId="1" applyFont="1" applyFill="1" applyBorder="1" applyAlignment="1">
      <alignment horizontal="center" vertical="center"/>
    </xf>
    <xf numFmtId="0" fontId="13" fillId="24" borderId="45" xfId="1" applyFont="1" applyFill="1" applyBorder="1" applyAlignment="1">
      <alignment horizontal="center" vertical="center"/>
    </xf>
    <xf numFmtId="0" fontId="27" fillId="24" borderId="0" xfId="1" applyFont="1" applyFill="1" applyAlignment="1">
      <alignment horizontal="center" vertical="center" wrapText="1"/>
    </xf>
    <xf numFmtId="1" fontId="13" fillId="24" borderId="0" xfId="1" applyNumberFormat="1" applyFont="1" applyFill="1" applyAlignment="1">
      <alignment horizontal="center" vertical="center"/>
    </xf>
    <xf numFmtId="0" fontId="18" fillId="24" borderId="0" xfId="1" applyFont="1" applyFill="1"/>
    <xf numFmtId="0" fontId="13" fillId="24" borderId="22" xfId="1" applyFont="1" applyFill="1" applyBorder="1" applyAlignment="1">
      <alignment horizontal="center" vertical="center" wrapText="1"/>
    </xf>
    <xf numFmtId="0" fontId="13" fillId="24" borderId="5" xfId="1" applyFont="1" applyFill="1" applyBorder="1" applyAlignment="1">
      <alignment horizontal="left" vertical="center" wrapText="1"/>
    </xf>
    <xf numFmtId="0" fontId="13" fillId="24" borderId="1" xfId="1" applyFont="1" applyFill="1" applyBorder="1" applyAlignment="1">
      <alignment horizontal="center" vertical="center" wrapText="1"/>
    </xf>
    <xf numFmtId="0" fontId="13" fillId="24" borderId="2" xfId="1" applyFont="1" applyFill="1" applyBorder="1" applyAlignment="1">
      <alignment horizontal="center" vertical="center" wrapText="1"/>
    </xf>
    <xf numFmtId="0" fontId="13" fillId="24" borderId="26" xfId="1" applyFont="1" applyFill="1" applyBorder="1" applyAlignment="1">
      <alignment horizontal="center" vertical="center" wrapText="1"/>
    </xf>
    <xf numFmtId="0" fontId="13" fillId="24" borderId="5" xfId="1" applyFont="1" applyFill="1" applyBorder="1" applyAlignment="1">
      <alignment horizontal="center" vertical="center"/>
    </xf>
    <xf numFmtId="0" fontId="13" fillId="24" borderId="1" xfId="1" applyFont="1" applyFill="1" applyBorder="1" applyAlignment="1">
      <alignment horizontal="center" vertical="center"/>
    </xf>
    <xf numFmtId="0" fontId="13" fillId="24" borderId="2" xfId="1" applyFont="1" applyFill="1" applyBorder="1" applyAlignment="1">
      <alignment horizontal="center" vertical="center"/>
    </xf>
    <xf numFmtId="0" fontId="13" fillId="24" borderId="22" xfId="1" applyFont="1" applyFill="1" applyBorder="1" applyAlignment="1">
      <alignment horizontal="center" vertical="center"/>
    </xf>
    <xf numFmtId="0" fontId="13" fillId="24" borderId="26" xfId="1" applyFont="1" applyFill="1" applyBorder="1" applyAlignment="1">
      <alignment horizontal="center" vertical="center"/>
    </xf>
    <xf numFmtId="0" fontId="18" fillId="8" borderId="2" xfId="1" applyFont="1" applyFill="1" applyBorder="1" applyAlignment="1">
      <alignment horizontal="center" vertical="center"/>
    </xf>
    <xf numFmtId="0" fontId="13" fillId="8" borderId="5" xfId="1" applyFont="1" applyFill="1" applyBorder="1" applyAlignment="1">
      <alignment horizontal="center" vertical="center"/>
    </xf>
    <xf numFmtId="0" fontId="13" fillId="8" borderId="22" xfId="1" applyFont="1" applyFill="1" applyBorder="1" applyAlignment="1">
      <alignment horizontal="center" vertical="center"/>
    </xf>
    <xf numFmtId="0" fontId="27" fillId="8" borderId="0" xfId="1" applyFont="1" applyFill="1" applyAlignment="1">
      <alignment horizontal="center" vertical="center" wrapText="1"/>
    </xf>
    <xf numFmtId="1" fontId="13" fillId="8" borderId="0" xfId="1" applyNumberFormat="1" applyFont="1" applyFill="1" applyAlignment="1">
      <alignment horizontal="center" vertical="center"/>
    </xf>
    <xf numFmtId="0" fontId="17" fillId="9" borderId="0" xfId="1" applyFont="1" applyFill="1" applyAlignment="1">
      <alignment horizontal="left" vertical="center" wrapText="1"/>
    </xf>
    <xf numFmtId="0" fontId="13" fillId="23" borderId="70" xfId="0" applyFont="1" applyFill="1" applyBorder="1" applyAlignment="1">
      <alignment horizontal="center" vertical="center" wrapText="1"/>
    </xf>
    <xf numFmtId="0" fontId="13" fillId="23" borderId="47" xfId="0" applyFont="1" applyFill="1" applyBorder="1" applyAlignment="1">
      <alignment horizontal="center" vertical="center" wrapText="1"/>
    </xf>
    <xf numFmtId="0" fontId="13" fillId="23" borderId="59" xfId="0" applyFont="1" applyFill="1" applyBorder="1" applyAlignment="1">
      <alignment horizontal="center" vertical="center" wrapText="1"/>
    </xf>
    <xf numFmtId="0" fontId="17" fillId="23" borderId="71" xfId="0" applyFont="1" applyFill="1" applyBorder="1" applyAlignment="1">
      <alignment horizontal="center" vertical="center" wrapText="1"/>
    </xf>
    <xf numFmtId="0" fontId="17" fillId="23" borderId="69" xfId="0" applyFont="1" applyFill="1" applyBorder="1" applyAlignment="1">
      <alignment horizontal="center" vertical="center" wrapText="1"/>
    </xf>
    <xf numFmtId="0" fontId="17" fillId="23" borderId="72" xfId="0" applyFont="1" applyFill="1" applyBorder="1" applyAlignment="1">
      <alignment horizontal="center" vertical="center" wrapText="1"/>
    </xf>
    <xf numFmtId="0" fontId="17" fillId="23" borderId="73" xfId="0" applyFont="1" applyFill="1" applyBorder="1" applyAlignment="1">
      <alignment horizontal="center" vertical="center" wrapText="1"/>
    </xf>
    <xf numFmtId="0" fontId="17" fillId="23" borderId="67" xfId="0" applyFont="1" applyFill="1" applyBorder="1" applyAlignment="1">
      <alignment horizontal="center" vertical="center" wrapText="1"/>
    </xf>
    <xf numFmtId="0" fontId="17" fillId="23" borderId="0" xfId="0" applyFont="1" applyFill="1" applyAlignment="1">
      <alignment horizontal="center" vertical="center" wrapText="1"/>
    </xf>
    <xf numFmtId="0" fontId="17" fillId="23" borderId="74" xfId="0" applyFont="1" applyFill="1" applyBorder="1" applyAlignment="1">
      <alignment horizontal="center" vertical="center" wrapText="1"/>
    </xf>
    <xf numFmtId="0" fontId="13" fillId="25" borderId="70" xfId="0" applyFont="1" applyFill="1" applyBorder="1" applyAlignment="1">
      <alignment horizontal="center" vertical="center" wrapText="1"/>
    </xf>
    <xf numFmtId="0" fontId="13" fillId="25" borderId="47" xfId="0" applyFont="1" applyFill="1" applyBorder="1" applyAlignment="1">
      <alignment horizontal="center" vertical="center" wrapText="1"/>
    </xf>
    <xf numFmtId="0" fontId="13" fillId="25" borderId="43" xfId="0" applyFont="1" applyFill="1" applyBorder="1" applyAlignment="1">
      <alignment horizontal="center" vertical="center" wrapText="1"/>
    </xf>
    <xf numFmtId="0" fontId="13" fillId="25" borderId="75" xfId="0" applyFont="1" applyFill="1" applyBorder="1" applyAlignment="1">
      <alignment horizontal="center" vertical="center" wrapText="1"/>
    </xf>
    <xf numFmtId="0" fontId="13" fillId="25" borderId="71" xfId="0" applyFont="1" applyFill="1" applyBorder="1" applyAlignment="1">
      <alignment horizontal="center" vertical="center" wrapText="1"/>
    </xf>
    <xf numFmtId="0" fontId="13" fillId="25" borderId="65" xfId="0" applyFont="1" applyFill="1" applyBorder="1" applyAlignment="1">
      <alignment horizontal="center" vertical="center" wrapText="1"/>
    </xf>
    <xf numFmtId="0" fontId="13" fillId="25" borderId="69" xfId="0" applyFont="1" applyFill="1" applyBorder="1" applyAlignment="1">
      <alignment horizontal="center" vertical="center" wrapText="1"/>
    </xf>
    <xf numFmtId="0" fontId="13" fillId="25" borderId="72" xfId="0" applyFont="1" applyFill="1" applyBorder="1" applyAlignment="1">
      <alignment horizontal="center" vertical="center" wrapText="1"/>
    </xf>
    <xf numFmtId="0" fontId="13" fillId="23" borderId="65" xfId="0" applyFont="1" applyFill="1" applyBorder="1" applyAlignment="1">
      <alignment horizontal="center" vertical="center" wrapText="1"/>
    </xf>
    <xf numFmtId="0" fontId="13" fillId="23" borderId="69" xfId="0" applyFont="1" applyFill="1" applyBorder="1" applyAlignment="1">
      <alignment horizontal="center" vertical="center" wrapText="1"/>
    </xf>
    <xf numFmtId="0" fontId="13" fillId="23" borderId="72" xfId="0" applyFont="1" applyFill="1" applyBorder="1" applyAlignment="1">
      <alignment horizontal="center" vertical="center" wrapText="1"/>
    </xf>
    <xf numFmtId="0" fontId="13" fillId="20" borderId="71" xfId="0" applyFont="1" applyFill="1" applyBorder="1" applyAlignment="1">
      <alignment horizontal="center" vertical="center"/>
    </xf>
    <xf numFmtId="0" fontId="13" fillId="20" borderId="65" xfId="0" applyFont="1" applyFill="1" applyBorder="1" applyAlignment="1">
      <alignment horizontal="center" vertical="center"/>
    </xf>
    <xf numFmtId="0" fontId="13" fillId="20" borderId="69" xfId="0" applyFont="1" applyFill="1" applyBorder="1" applyAlignment="1">
      <alignment horizontal="center" vertical="center"/>
    </xf>
    <xf numFmtId="0" fontId="13" fillId="20" borderId="72" xfId="0" applyFont="1" applyFill="1" applyBorder="1" applyAlignment="1">
      <alignment horizontal="center" vertical="center"/>
    </xf>
    <xf numFmtId="0" fontId="17" fillId="9" borderId="71" xfId="0" applyFont="1" applyFill="1" applyBorder="1" applyAlignment="1">
      <alignment horizontal="center" vertical="center" wrapText="1"/>
    </xf>
    <xf numFmtId="0" fontId="13" fillId="20" borderId="67" xfId="0" applyFont="1" applyFill="1" applyBorder="1" applyAlignment="1">
      <alignment horizontal="center" vertical="center"/>
    </xf>
    <xf numFmtId="0" fontId="13" fillId="20" borderId="0" xfId="0" applyFont="1" applyFill="1" applyAlignment="1">
      <alignment horizontal="center" vertical="center"/>
    </xf>
    <xf numFmtId="0" fontId="13" fillId="20" borderId="74" xfId="0" applyFont="1" applyFill="1" applyBorder="1" applyAlignment="1">
      <alignment horizontal="center" vertical="center"/>
    </xf>
    <xf numFmtId="0" fontId="13" fillId="22" borderId="46" xfId="0" applyFont="1" applyFill="1" applyBorder="1" applyAlignment="1">
      <alignment horizontal="center" vertical="center"/>
    </xf>
    <xf numFmtId="0" fontId="13" fillId="22" borderId="47" xfId="0" applyFont="1" applyFill="1" applyBorder="1" applyAlignment="1">
      <alignment horizontal="center" vertical="center"/>
    </xf>
    <xf numFmtId="0" fontId="17" fillId="9" borderId="65" xfId="0" applyFont="1" applyFill="1" applyBorder="1" applyAlignment="1">
      <alignment horizontal="center" vertical="center" wrapText="1"/>
    </xf>
    <xf numFmtId="0" fontId="17" fillId="9" borderId="69" xfId="0" applyFont="1" applyFill="1" applyBorder="1" applyAlignment="1">
      <alignment horizontal="center" vertical="center" wrapText="1"/>
    </xf>
    <xf numFmtId="0" fontId="17" fillId="9" borderId="72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25" borderId="65" xfId="0" applyFont="1" applyFill="1" applyBorder="1" applyAlignment="1">
      <alignment horizontal="center" vertical="center"/>
    </xf>
    <xf numFmtId="0" fontId="13" fillId="25" borderId="69" xfId="0" applyFont="1" applyFill="1" applyBorder="1" applyAlignment="1">
      <alignment horizontal="center" vertical="center"/>
    </xf>
    <xf numFmtId="0" fontId="13" fillId="25" borderId="78" xfId="0" applyFont="1" applyFill="1" applyBorder="1" applyAlignment="1">
      <alignment horizontal="center" vertical="center"/>
    </xf>
    <xf numFmtId="0" fontId="13" fillId="20" borderId="78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3" fillId="20" borderId="67" xfId="0" applyFont="1" applyFill="1" applyBorder="1" applyAlignment="1">
      <alignment horizontal="center" vertical="center" wrapText="1"/>
    </xf>
    <xf numFmtId="0" fontId="13" fillId="20" borderId="0" xfId="0" applyFont="1" applyFill="1" applyAlignment="1">
      <alignment horizontal="center" vertical="center" wrapText="1"/>
    </xf>
    <xf numFmtId="0" fontId="13" fillId="20" borderId="79" xfId="0" applyFont="1" applyFill="1" applyBorder="1" applyAlignment="1">
      <alignment horizontal="center" vertical="center" wrapText="1"/>
    </xf>
    <xf numFmtId="0" fontId="16" fillId="17" borderId="0" xfId="1" applyFont="1" applyFill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3" fillId="20" borderId="70" xfId="0" applyFont="1" applyFill="1" applyBorder="1" applyAlignment="1">
      <alignment horizontal="center" vertical="center" wrapText="1"/>
    </xf>
    <xf numFmtId="0" fontId="13" fillId="20" borderId="43" xfId="0" applyFont="1" applyFill="1" applyBorder="1" applyAlignment="1">
      <alignment horizontal="center" vertical="center" wrapText="1"/>
    </xf>
    <xf numFmtId="0" fontId="13" fillId="20" borderId="75" xfId="0" applyFont="1" applyFill="1" applyBorder="1" applyAlignment="1">
      <alignment horizontal="center" vertical="center" wrapText="1"/>
    </xf>
    <xf numFmtId="0" fontId="13" fillId="20" borderId="73" xfId="0" applyFont="1" applyFill="1" applyBorder="1" applyAlignment="1">
      <alignment horizontal="center" vertical="center" wrapText="1"/>
    </xf>
    <xf numFmtId="0" fontId="13" fillId="20" borderId="74" xfId="0" applyFont="1" applyFill="1" applyBorder="1" applyAlignment="1">
      <alignment horizontal="center" vertical="center" wrapText="1"/>
    </xf>
    <xf numFmtId="0" fontId="17" fillId="22" borderId="71" xfId="0" applyFont="1" applyFill="1" applyBorder="1" applyAlignment="1">
      <alignment horizontal="center" vertical="center" wrapText="1"/>
    </xf>
    <xf numFmtId="0" fontId="13" fillId="23" borderId="72" xfId="0" applyFont="1" applyFill="1" applyBorder="1" applyAlignment="1">
      <alignment horizontal="center" vertical="center"/>
    </xf>
    <xf numFmtId="0" fontId="17" fillId="22" borderId="69" xfId="0" applyFont="1" applyFill="1" applyBorder="1" applyAlignment="1">
      <alignment horizontal="center" vertical="center" wrapText="1"/>
    </xf>
    <xf numFmtId="0" fontId="13" fillId="22" borderId="72" xfId="0" applyFont="1" applyFill="1" applyBorder="1" applyAlignment="1">
      <alignment horizontal="center" vertical="center"/>
    </xf>
    <xf numFmtId="0" fontId="17" fillId="20" borderId="71" xfId="0" applyFont="1" applyFill="1" applyBorder="1" applyAlignment="1">
      <alignment horizontal="center" vertical="center" wrapText="1"/>
    </xf>
    <xf numFmtId="0" fontId="17" fillId="20" borderId="65" xfId="0" applyFont="1" applyFill="1" applyBorder="1" applyAlignment="1">
      <alignment horizontal="center" vertical="center" wrapText="1"/>
    </xf>
    <xf numFmtId="0" fontId="17" fillId="20" borderId="69" xfId="0" applyFont="1" applyFill="1" applyBorder="1" applyAlignment="1">
      <alignment horizontal="center" vertical="center" wrapText="1"/>
    </xf>
    <xf numFmtId="0" fontId="5" fillId="13" borderId="0" xfId="1" applyFont="1" applyFill="1" applyAlignment="1">
      <alignment horizontal="center" vertical="center" wrapText="1"/>
    </xf>
    <xf numFmtId="0" fontId="5" fillId="13" borderId="0" xfId="1" applyFont="1" applyFill="1" applyAlignment="1">
      <alignment vertical="center" wrapText="1"/>
    </xf>
    <xf numFmtId="0" fontId="4" fillId="13" borderId="0" xfId="1" applyFont="1" applyFill="1" applyAlignment="1">
      <alignment horizontal="center" wrapText="1"/>
    </xf>
    <xf numFmtId="0" fontId="15" fillId="13" borderId="0" xfId="1" applyFont="1" applyFill="1"/>
    <xf numFmtId="1" fontId="39" fillId="17" borderId="0" xfId="1" applyNumberFormat="1" applyFont="1" applyFill="1" applyAlignment="1">
      <alignment horizontal="center" vertical="center" wrapText="1"/>
    </xf>
    <xf numFmtId="0" fontId="40" fillId="24" borderId="0" xfId="1" applyFont="1" applyFill="1" applyAlignment="1">
      <alignment vertical="center"/>
    </xf>
    <xf numFmtId="0" fontId="41" fillId="24" borderId="0" xfId="1" applyFont="1" applyFill="1" applyAlignment="1">
      <alignment vertical="center" wrapText="1"/>
    </xf>
    <xf numFmtId="0" fontId="42" fillId="24" borderId="0" xfId="1" applyFont="1" applyFill="1" applyAlignment="1">
      <alignment horizontal="center" vertical="center" wrapText="1"/>
    </xf>
    <xf numFmtId="1" fontId="43" fillId="24" borderId="0" xfId="1" applyNumberFormat="1" applyFont="1" applyFill="1" applyAlignment="1">
      <alignment horizontal="center" vertical="center" wrapText="1"/>
    </xf>
    <xf numFmtId="1" fontId="40" fillId="24" borderId="0" xfId="1" applyNumberFormat="1" applyFont="1" applyFill="1" applyAlignment="1">
      <alignment horizontal="center" vertical="center" wrapText="1"/>
    </xf>
    <xf numFmtId="1" fontId="41" fillId="24" borderId="0" xfId="1" applyNumberFormat="1" applyFont="1" applyFill="1" applyAlignment="1">
      <alignment horizontal="center" vertical="center" wrapText="1"/>
    </xf>
    <xf numFmtId="0" fontId="44" fillId="24" borderId="0" xfId="1" applyFont="1" applyFill="1" applyAlignment="1">
      <alignment horizontal="center" vertical="center" wrapText="1"/>
    </xf>
    <xf numFmtId="0" fontId="45" fillId="24" borderId="0" xfId="1" applyFont="1" applyFill="1"/>
    <xf numFmtId="0" fontId="45" fillId="24" borderId="0" xfId="1" applyFont="1" applyFill="1" applyAlignment="1">
      <alignment vertical="center"/>
    </xf>
    <xf numFmtId="0" fontId="17" fillId="8" borderId="64" xfId="0" applyFont="1" applyFill="1" applyBorder="1" applyAlignment="1">
      <alignment horizontal="center" vertical="center" wrapText="1"/>
    </xf>
    <xf numFmtId="1" fontId="17" fillId="8" borderId="5" xfId="1" applyNumberFormat="1" applyFont="1" applyFill="1" applyBorder="1" applyAlignment="1">
      <alignment horizontal="center" vertical="center" wrapText="1"/>
    </xf>
    <xf numFmtId="0" fontId="17" fillId="9" borderId="0" xfId="1" applyFont="1" applyFill="1" applyAlignment="1">
      <alignment horizontal="center" vertical="center" wrapText="1"/>
    </xf>
    <xf numFmtId="0" fontId="17" fillId="9" borderId="0" xfId="1" applyFont="1" applyFill="1" applyAlignment="1">
      <alignment horizontal="center" vertical="center"/>
    </xf>
    <xf numFmtId="0" fontId="13" fillId="9" borderId="10" xfId="1" applyFont="1" applyFill="1" applyBorder="1" applyAlignment="1">
      <alignment horizontal="center" vertical="center" wrapText="1"/>
    </xf>
    <xf numFmtId="0" fontId="13" fillId="9" borderId="3" xfId="1" applyFont="1" applyFill="1" applyBorder="1" applyAlignment="1">
      <alignment horizontal="center" vertical="center" wrapText="1"/>
    </xf>
    <xf numFmtId="0" fontId="13" fillId="9" borderId="11" xfId="1" applyFont="1" applyFill="1" applyBorder="1" applyAlignment="1">
      <alignment horizontal="center" vertical="center" wrapText="1"/>
    </xf>
    <xf numFmtId="0" fontId="13" fillId="9" borderId="7" xfId="1" applyFont="1" applyFill="1" applyBorder="1" applyAlignment="1">
      <alignment horizontal="center" vertical="center" wrapText="1"/>
    </xf>
    <xf numFmtId="0" fontId="13" fillId="9" borderId="12" xfId="1" applyFont="1" applyFill="1" applyBorder="1" applyAlignment="1">
      <alignment horizontal="center" vertical="center" wrapText="1"/>
    </xf>
    <xf numFmtId="0" fontId="13" fillId="9" borderId="42" xfId="1" applyFont="1" applyFill="1" applyBorder="1" applyAlignment="1">
      <alignment horizontal="center" vertical="center" wrapText="1"/>
    </xf>
    <xf numFmtId="0" fontId="13" fillId="9" borderId="43" xfId="1" applyFont="1" applyFill="1" applyBorder="1" applyAlignment="1">
      <alignment horizontal="center" vertical="center" wrapText="1"/>
    </xf>
    <xf numFmtId="49" fontId="13" fillId="9" borderId="43" xfId="1" applyNumberFormat="1" applyFont="1" applyFill="1" applyBorder="1" applyAlignment="1">
      <alignment horizontal="center" vertical="center" wrapText="1"/>
    </xf>
    <xf numFmtId="0" fontId="13" fillId="9" borderId="44" xfId="1" applyFont="1" applyFill="1" applyBorder="1" applyAlignment="1">
      <alignment horizontal="center" vertical="center" wrapText="1"/>
    </xf>
    <xf numFmtId="49" fontId="13" fillId="9" borderId="42" xfId="1" applyNumberFormat="1" applyFont="1" applyFill="1" applyBorder="1" applyAlignment="1">
      <alignment horizontal="center" vertical="center" wrapText="1"/>
    </xf>
    <xf numFmtId="49" fontId="13" fillId="9" borderId="43" xfId="0" applyNumberFormat="1" applyFont="1" applyFill="1" applyBorder="1" applyAlignment="1">
      <alignment horizontal="center" vertical="center" wrapText="1"/>
    </xf>
    <xf numFmtId="49" fontId="1" fillId="9" borderId="43" xfId="0" applyNumberFormat="1" applyFont="1" applyFill="1" applyBorder="1" applyAlignment="1">
      <alignment horizontal="center" vertical="center" wrapText="1"/>
    </xf>
    <xf numFmtId="49" fontId="1" fillId="9" borderId="44" xfId="0" applyNumberFormat="1" applyFont="1" applyFill="1" applyBorder="1" applyAlignment="1">
      <alignment horizontal="center" vertical="center" wrapText="1"/>
    </xf>
    <xf numFmtId="0" fontId="17" fillId="9" borderId="7" xfId="1" applyFont="1" applyFill="1" applyBorder="1" applyAlignment="1">
      <alignment horizontal="center" vertical="center" wrapText="1"/>
    </xf>
    <xf numFmtId="0" fontId="13" fillId="9" borderId="43" xfId="0" applyFont="1" applyFill="1" applyBorder="1" applyAlignment="1">
      <alignment horizontal="center" vertical="center" wrapText="1"/>
    </xf>
    <xf numFmtId="0" fontId="13" fillId="9" borderId="44" xfId="0" applyFont="1" applyFill="1" applyBorder="1" applyAlignment="1">
      <alignment horizontal="center" vertical="center" wrapText="1"/>
    </xf>
    <xf numFmtId="0" fontId="17" fillId="9" borderId="5" xfId="1" applyFont="1" applyFill="1" applyBorder="1" applyAlignment="1">
      <alignment horizontal="center" vertical="center" wrapText="1"/>
    </xf>
    <xf numFmtId="0" fontId="17" fillId="9" borderId="11" xfId="1" applyFont="1" applyFill="1" applyBorder="1" applyAlignment="1">
      <alignment vertical="center" wrapText="1"/>
    </xf>
    <xf numFmtId="0" fontId="17" fillId="9" borderId="9" xfId="1" applyFont="1" applyFill="1" applyBorder="1" applyAlignment="1">
      <alignment vertical="center" wrapText="1"/>
    </xf>
    <xf numFmtId="0" fontId="13" fillId="9" borderId="9" xfId="1" applyFont="1" applyFill="1" applyBorder="1" applyAlignment="1">
      <alignment vertical="center" wrapText="1"/>
    </xf>
    <xf numFmtId="0" fontId="17" fillId="9" borderId="13" xfId="1" applyFont="1" applyFill="1" applyBorder="1" applyAlignment="1">
      <alignment vertical="center" wrapText="1"/>
    </xf>
    <xf numFmtId="0" fontId="31" fillId="9" borderId="1" xfId="1" applyFont="1" applyFill="1" applyBorder="1" applyAlignment="1">
      <alignment horizontal="center" vertical="center" wrapText="1"/>
    </xf>
    <xf numFmtId="0" fontId="17" fillId="9" borderId="1" xfId="1" applyFont="1" applyFill="1" applyBorder="1" applyAlignment="1">
      <alignment vertical="center" wrapText="1"/>
    </xf>
    <xf numFmtId="0" fontId="13" fillId="9" borderId="1" xfId="1" applyFont="1" applyFill="1" applyBorder="1" applyAlignment="1">
      <alignment vertical="center" wrapText="1"/>
    </xf>
    <xf numFmtId="1" fontId="13" fillId="9" borderId="17" xfId="1" applyNumberFormat="1" applyFont="1" applyFill="1" applyBorder="1" applyAlignment="1">
      <alignment vertical="center" wrapText="1"/>
    </xf>
    <xf numFmtId="1" fontId="13" fillId="9" borderId="18" xfId="1" applyNumberFormat="1" applyFont="1" applyFill="1" applyBorder="1" applyAlignment="1">
      <alignment vertical="center" wrapText="1"/>
    </xf>
    <xf numFmtId="1" fontId="13" fillId="9" borderId="19" xfId="1" applyNumberFormat="1" applyFont="1" applyFill="1" applyBorder="1" applyAlignment="1">
      <alignment vertical="center" wrapText="1"/>
    </xf>
    <xf numFmtId="0" fontId="17" fillId="9" borderId="18" xfId="1" applyFont="1" applyFill="1" applyBorder="1" applyAlignment="1">
      <alignment horizontal="center" vertical="center" wrapText="1"/>
    </xf>
    <xf numFmtId="0" fontId="17" fillId="9" borderId="19" xfId="1" applyFont="1" applyFill="1" applyBorder="1" applyAlignment="1">
      <alignment horizontal="center" vertical="center" wrapText="1"/>
    </xf>
    <xf numFmtId="0" fontId="17" fillId="9" borderId="36" xfId="1" applyFont="1" applyFill="1" applyBorder="1" applyAlignment="1">
      <alignment horizontal="left" vertical="center" wrapText="1"/>
    </xf>
    <xf numFmtId="164" fontId="17" fillId="9" borderId="0" xfId="1" applyNumberFormat="1" applyFont="1" applyFill="1" applyAlignment="1">
      <alignment horizontal="center" vertical="center" wrapText="1"/>
    </xf>
    <xf numFmtId="0" fontId="17" fillId="9" borderId="0" xfId="1" applyFont="1" applyFill="1"/>
    <xf numFmtId="0" fontId="4" fillId="9" borderId="0" xfId="1" applyFont="1" applyFill="1" applyAlignment="1">
      <alignment horizontal="center" vertical="center" wrapText="1"/>
    </xf>
    <xf numFmtId="164" fontId="5" fillId="9" borderId="0" xfId="1" applyNumberFormat="1" applyFont="1" applyFill="1" applyAlignment="1">
      <alignment horizontal="center" vertical="center" wrapText="1"/>
    </xf>
    <xf numFmtId="0" fontId="6" fillId="9" borderId="0" xfId="1" applyFont="1" applyFill="1" applyAlignment="1">
      <alignment horizontal="center" vertical="center" wrapText="1"/>
    </xf>
    <xf numFmtId="1" fontId="6" fillId="9" borderId="0" xfId="1" applyNumberFormat="1" applyFont="1" applyFill="1" applyAlignment="1">
      <alignment horizontal="center" vertical="center" wrapText="1"/>
    </xf>
    <xf numFmtId="0" fontId="5" fillId="9" borderId="0" xfId="1" applyFont="1" applyFill="1" applyAlignment="1">
      <alignment horizontal="center" vertical="center" wrapText="1"/>
    </xf>
    <xf numFmtId="0" fontId="13" fillId="9" borderId="0" xfId="1" applyFont="1" applyFill="1" applyAlignment="1">
      <alignment horizontal="center" vertical="center" wrapText="1"/>
    </xf>
    <xf numFmtId="0" fontId="15" fillId="9" borderId="0" xfId="1" applyFont="1" applyFill="1" applyAlignment="1">
      <alignment horizontal="center" vertical="center" wrapText="1"/>
    </xf>
    <xf numFmtId="0" fontId="15" fillId="9" borderId="0" xfId="1" applyFont="1" applyFill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6" fillId="0" borderId="7" xfId="1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textRotation="90" wrapText="1"/>
    </xf>
    <xf numFmtId="0" fontId="13" fillId="11" borderId="10" xfId="0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3" fillId="0" borderId="0" xfId="1" applyFont="1" applyAlignment="1">
      <alignment horizontal="left" vertical="center" wrapText="1"/>
    </xf>
    <xf numFmtId="1" fontId="17" fillId="0" borderId="2" xfId="0" applyNumberFormat="1" applyFont="1" applyBorder="1" applyAlignment="1">
      <alignment horizontal="left" wrapText="1"/>
    </xf>
    <xf numFmtId="1" fontId="17" fillId="0" borderId="4" xfId="0" applyNumberFormat="1" applyFont="1" applyBorder="1" applyAlignment="1">
      <alignment horizontal="left" wrapText="1"/>
    </xf>
    <xf numFmtId="1" fontId="17" fillId="0" borderId="5" xfId="0" applyNumberFormat="1" applyFont="1" applyBorder="1" applyAlignment="1">
      <alignment horizontal="left" wrapText="1"/>
    </xf>
    <xf numFmtId="0" fontId="17" fillId="0" borderId="3" xfId="1" applyFont="1" applyBorder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7" fillId="0" borderId="12" xfId="1" applyFont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3" fillId="0" borderId="12" xfId="1" applyFont="1" applyBorder="1" applyAlignment="1">
      <alignment horizontal="left" vertical="center" wrapText="1"/>
    </xf>
    <xf numFmtId="0" fontId="17" fillId="9" borderId="3" xfId="1" applyFont="1" applyFill="1" applyBorder="1" applyAlignment="1">
      <alignment horizontal="left" vertical="center" wrapText="1"/>
    </xf>
    <xf numFmtId="0" fontId="17" fillId="9" borderId="0" xfId="1" applyFont="1" applyFill="1" applyAlignment="1">
      <alignment horizontal="left" vertical="center" wrapText="1"/>
    </xf>
    <xf numFmtId="0" fontId="17" fillId="9" borderId="12" xfId="1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17" fillId="0" borderId="11" xfId="1" applyFont="1" applyBorder="1" applyAlignment="1">
      <alignment horizontal="left" vertical="center" wrapText="1"/>
    </xf>
    <xf numFmtId="0" fontId="17" fillId="0" borderId="9" xfId="1" applyFont="1" applyBorder="1" applyAlignment="1">
      <alignment horizontal="left" vertical="center" wrapText="1"/>
    </xf>
    <xf numFmtId="0" fontId="17" fillId="0" borderId="13" xfId="1" applyFont="1" applyBorder="1" applyAlignment="1">
      <alignment horizontal="left" vertical="center" wrapText="1"/>
    </xf>
    <xf numFmtId="0" fontId="17" fillId="8" borderId="2" xfId="1" applyFont="1" applyFill="1" applyBorder="1" applyAlignment="1">
      <alignment horizontal="center" vertical="center" wrapText="1"/>
    </xf>
    <xf numFmtId="0" fontId="17" fillId="5" borderId="4" xfId="1" applyFont="1" applyFill="1" applyBorder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13" fillId="8" borderId="2" xfId="1" applyFont="1" applyFill="1" applyBorder="1" applyAlignment="1">
      <alignment horizontal="center" vertical="center" wrapText="1"/>
    </xf>
    <xf numFmtId="0" fontId="13" fillId="8" borderId="4" xfId="1" applyFont="1" applyFill="1" applyBorder="1" applyAlignment="1">
      <alignment horizontal="center" vertical="center" wrapText="1"/>
    </xf>
    <xf numFmtId="0" fontId="13" fillId="8" borderId="5" xfId="1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  <xf numFmtId="0" fontId="13" fillId="8" borderId="6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wrapText="1"/>
    </xf>
    <xf numFmtId="0" fontId="13" fillId="5" borderId="2" xfId="1" applyFont="1" applyFill="1" applyBorder="1" applyAlignment="1">
      <alignment horizontal="center" wrapText="1"/>
    </xf>
    <xf numFmtId="0" fontId="13" fillId="5" borderId="4" xfId="1" applyFont="1" applyFill="1" applyBorder="1" applyAlignment="1">
      <alignment horizontal="center" wrapText="1"/>
    </xf>
    <xf numFmtId="0" fontId="13" fillId="5" borderId="5" xfId="1" applyFont="1" applyFill="1" applyBorder="1" applyAlignment="1">
      <alignment horizontal="center" wrapText="1"/>
    </xf>
    <xf numFmtId="0" fontId="13" fillId="5" borderId="7" xfId="1" applyFont="1" applyFill="1" applyBorder="1" applyAlignment="1">
      <alignment horizontal="center" textRotation="90" wrapText="1"/>
    </xf>
    <xf numFmtId="0" fontId="13" fillId="5" borderId="10" xfId="1" applyFont="1" applyFill="1" applyBorder="1" applyAlignment="1">
      <alignment horizontal="center" textRotation="90" wrapText="1"/>
    </xf>
    <xf numFmtId="0" fontId="13" fillId="5" borderId="6" xfId="1" applyFont="1" applyFill="1" applyBorder="1" applyAlignment="1">
      <alignment horizontal="center" textRotation="90" wrapText="1"/>
    </xf>
    <xf numFmtId="0" fontId="13" fillId="5" borderId="10" xfId="1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1" fontId="17" fillId="0" borderId="49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" fontId="13" fillId="0" borderId="20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17" fillId="0" borderId="20" xfId="1" applyNumberFormat="1" applyFont="1" applyBorder="1" applyAlignment="1">
      <alignment horizontal="center" vertical="center" wrapText="1"/>
    </xf>
    <xf numFmtId="1" fontId="17" fillId="0" borderId="20" xfId="0" applyNumberFormat="1" applyFont="1" applyBorder="1" applyAlignment="1">
      <alignment horizontal="center" vertical="center" wrapText="1"/>
    </xf>
    <xf numFmtId="1" fontId="17" fillId="8" borderId="49" xfId="0" applyNumberFormat="1" applyFont="1" applyFill="1" applyBorder="1" applyAlignment="1">
      <alignment horizontal="center" vertical="center" wrapText="1"/>
    </xf>
    <xf numFmtId="0" fontId="0" fillId="8" borderId="49" xfId="0" applyFill="1" applyBorder="1" applyAlignment="1">
      <alignment horizontal="center" vertical="center" wrapText="1"/>
    </xf>
    <xf numFmtId="0" fontId="0" fillId="8" borderId="50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vertical="center" wrapText="1"/>
    </xf>
    <xf numFmtId="1" fontId="17" fillId="8" borderId="20" xfId="0" applyNumberFormat="1" applyFont="1" applyFill="1" applyBorder="1" applyAlignment="1">
      <alignment horizontal="center" vertical="center" wrapText="1"/>
    </xf>
    <xf numFmtId="1" fontId="17" fillId="0" borderId="57" xfId="0" applyNumberFormat="1" applyFont="1" applyBorder="1" applyAlignment="1">
      <alignment horizontal="center" vertical="center" wrapText="1"/>
    </xf>
    <xf numFmtId="1" fontId="17" fillId="0" borderId="4" xfId="1" applyNumberFormat="1" applyFont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textRotation="90" wrapText="1"/>
    </xf>
    <xf numFmtId="0" fontId="13" fillId="8" borderId="7" xfId="1" applyFont="1" applyFill="1" applyBorder="1" applyAlignment="1">
      <alignment horizontal="center" vertical="center" textRotation="90" wrapText="1"/>
    </xf>
    <xf numFmtId="0" fontId="12" fillId="8" borderId="10" xfId="0" applyFont="1" applyFill="1" applyBorder="1" applyAlignment="1">
      <alignment horizontal="center" vertical="center" textRotation="90" wrapText="1"/>
    </xf>
    <xf numFmtId="0" fontId="12" fillId="8" borderId="58" xfId="0" applyFont="1" applyFill="1" applyBorder="1" applyAlignment="1">
      <alignment horizontal="center" vertical="center" textRotation="90" wrapText="1"/>
    </xf>
    <xf numFmtId="0" fontId="13" fillId="0" borderId="7" xfId="1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58" xfId="0" applyFont="1" applyBorder="1" applyAlignment="1">
      <alignment horizontal="center" vertical="center" textRotation="90" wrapText="1"/>
    </xf>
    <xf numFmtId="0" fontId="13" fillId="8" borderId="20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textRotation="90" wrapText="1"/>
    </xf>
    <xf numFmtId="0" fontId="13" fillId="8" borderId="23" xfId="1" applyFont="1" applyFill="1" applyBorder="1" applyAlignment="1">
      <alignment horizontal="center" vertical="center" textRotation="90" wrapText="1"/>
    </xf>
    <xf numFmtId="0" fontId="13" fillId="8" borderId="24" xfId="1" applyFont="1" applyFill="1" applyBorder="1" applyAlignment="1">
      <alignment horizontal="center" vertical="center" textRotation="90" wrapText="1"/>
    </xf>
    <xf numFmtId="0" fontId="13" fillId="8" borderId="51" xfId="1" applyFont="1" applyFill="1" applyBorder="1" applyAlignment="1">
      <alignment horizontal="center" vertical="center" textRotation="90" wrapText="1"/>
    </xf>
    <xf numFmtId="0" fontId="12" fillId="8" borderId="24" xfId="0" applyFont="1" applyFill="1" applyBorder="1" applyAlignment="1">
      <alignment horizontal="center" vertical="center" textRotation="90" wrapText="1"/>
    </xf>
    <xf numFmtId="0" fontId="13" fillId="0" borderId="0" xfId="1" applyFont="1" applyAlignment="1">
      <alignment horizontal="center" vertical="center" wrapText="1"/>
    </xf>
    <xf numFmtId="0" fontId="13" fillId="9" borderId="33" xfId="1" applyFont="1" applyFill="1" applyBorder="1" applyAlignment="1">
      <alignment horizontal="center" vertical="center" wrapText="1"/>
    </xf>
    <xf numFmtId="0" fontId="13" fillId="9" borderId="34" xfId="1" applyFont="1" applyFill="1" applyBorder="1" applyAlignment="1">
      <alignment horizontal="center" vertical="center" wrapText="1"/>
    </xf>
    <xf numFmtId="0" fontId="13" fillId="9" borderId="12" xfId="1" applyFont="1" applyFill="1" applyBorder="1" applyAlignment="1">
      <alignment horizontal="center" vertical="center" textRotation="90" wrapText="1"/>
    </xf>
    <xf numFmtId="0" fontId="17" fillId="0" borderId="30" xfId="1" applyFont="1" applyBorder="1" applyAlignment="1">
      <alignment horizontal="center" vertical="center" wrapText="1"/>
    </xf>
    <xf numFmtId="0" fontId="13" fillId="0" borderId="35" xfId="1" applyFont="1" applyBorder="1" applyAlignment="1">
      <alignment horizontal="center" vertical="center" wrapText="1"/>
    </xf>
    <xf numFmtId="0" fontId="13" fillId="0" borderId="36" xfId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textRotation="90"/>
    </xf>
    <xf numFmtId="0" fontId="13" fillId="8" borderId="7" xfId="0" applyFont="1" applyFill="1" applyBorder="1" applyAlignment="1">
      <alignment horizontal="center" vertical="center" textRotation="90" wrapText="1"/>
    </xf>
    <xf numFmtId="0" fontId="22" fillId="18" borderId="11" xfId="0" applyFont="1" applyFill="1" applyBorder="1" applyAlignment="1">
      <alignment horizontal="center" vertical="center" textRotation="90" wrapText="1"/>
    </xf>
    <xf numFmtId="0" fontId="22" fillId="18" borderId="3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13" fillId="9" borderId="3" xfId="1" applyFont="1" applyFill="1" applyBorder="1" applyAlignment="1">
      <alignment horizontal="center" vertical="center" textRotation="90" wrapText="1"/>
    </xf>
    <xf numFmtId="0" fontId="13" fillId="9" borderId="10" xfId="1" applyFont="1" applyFill="1" applyBorder="1" applyAlignment="1">
      <alignment horizontal="center" vertical="center" textRotation="90" wrapText="1"/>
    </xf>
    <xf numFmtId="0" fontId="29" fillId="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3" fillId="8" borderId="10" xfId="1" applyFont="1" applyFill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1" fontId="17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9" borderId="15" xfId="1" applyFont="1" applyFill="1" applyBorder="1" applyAlignment="1">
      <alignment horizontal="center" vertical="center" wrapText="1"/>
    </xf>
    <xf numFmtId="0" fontId="13" fillId="9" borderId="8" xfId="1" applyFont="1" applyFill="1" applyBorder="1" applyAlignment="1">
      <alignment horizontal="center" vertical="center" wrapText="1"/>
    </xf>
    <xf numFmtId="0" fontId="29" fillId="9" borderId="8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8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9" borderId="11" xfId="1" applyFont="1" applyFill="1" applyBorder="1" applyAlignment="1">
      <alignment horizontal="center" vertical="center" wrapText="1"/>
    </xf>
    <xf numFmtId="0" fontId="17" fillId="9" borderId="9" xfId="1" applyFont="1" applyFill="1" applyBorder="1" applyAlignment="1">
      <alignment horizontal="center" vertical="center" wrapText="1"/>
    </xf>
    <xf numFmtId="0" fontId="17" fillId="9" borderId="13" xfId="1" applyFont="1" applyFill="1" applyBorder="1" applyAlignment="1">
      <alignment horizontal="center" vertical="center" wrapText="1"/>
    </xf>
    <xf numFmtId="1" fontId="13" fillId="9" borderId="11" xfId="1" applyNumberFormat="1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1" fontId="17" fillId="0" borderId="48" xfId="0" applyNumberFormat="1" applyFont="1" applyBorder="1" applyAlignment="1">
      <alignment horizontal="left" wrapText="1"/>
    </xf>
    <xf numFmtId="1" fontId="17" fillId="0" borderId="49" xfId="0" applyNumberFormat="1" applyFont="1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17" fillId="8" borderId="0" xfId="1" applyFont="1" applyFill="1"/>
    <xf numFmtId="0" fontId="0" fillId="8" borderId="0" xfId="0" applyFill="1"/>
    <xf numFmtId="0" fontId="17" fillId="8" borderId="11" xfId="1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3" fillId="0" borderId="32" xfId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1" fontId="13" fillId="9" borderId="11" xfId="1" applyNumberFormat="1" applyFont="1" applyFill="1" applyBorder="1" applyAlignment="1">
      <alignment vertical="center" wrapText="1"/>
    </xf>
    <xf numFmtId="1" fontId="13" fillId="9" borderId="9" xfId="1" applyNumberFormat="1" applyFont="1" applyFill="1" applyBorder="1" applyAlignment="1">
      <alignment vertical="center" wrapText="1"/>
    </xf>
    <xf numFmtId="1" fontId="13" fillId="9" borderId="0" xfId="1" applyNumberFormat="1" applyFont="1" applyFill="1" applyAlignment="1">
      <alignment vertical="center" wrapText="1"/>
    </xf>
    <xf numFmtId="1" fontId="13" fillId="9" borderId="13" xfId="1" applyNumberFormat="1" applyFont="1" applyFill="1" applyBorder="1" applyAlignment="1">
      <alignment vertical="center" wrapText="1"/>
    </xf>
    <xf numFmtId="0" fontId="13" fillId="0" borderId="33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8" borderId="53" xfId="1" applyFont="1" applyFill="1" applyBorder="1" applyAlignment="1">
      <alignment horizontal="center" vertical="center" wrapText="1"/>
    </xf>
    <xf numFmtId="0" fontId="13" fillId="8" borderId="18" xfId="1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2" fillId="9" borderId="42" xfId="1" applyNumberFormat="1" applyFont="1" applyFill="1" applyBorder="1" applyAlignment="1">
      <alignment horizontal="center" vertical="center" wrapText="1"/>
    </xf>
    <xf numFmtId="49" fontId="32" fillId="9" borderId="43" xfId="1" applyNumberFormat="1" applyFont="1" applyFill="1" applyBorder="1" applyAlignment="1">
      <alignment horizontal="center" vertical="center" wrapText="1"/>
    </xf>
    <xf numFmtId="49" fontId="33" fillId="9" borderId="43" xfId="1" applyNumberFormat="1" applyFont="1" applyFill="1" applyBorder="1" applyAlignment="1">
      <alignment horizontal="center" vertical="center" wrapText="1"/>
    </xf>
    <xf numFmtId="49" fontId="32" fillId="9" borderId="44" xfId="1" applyNumberFormat="1" applyFont="1" applyFill="1" applyBorder="1" applyAlignment="1">
      <alignment horizontal="center" vertical="center" wrapText="1"/>
    </xf>
    <xf numFmtId="1" fontId="17" fillId="8" borderId="2" xfId="0" applyNumberFormat="1" applyFont="1" applyFill="1" applyBorder="1" applyAlignment="1">
      <alignment horizontal="left" wrapText="1"/>
    </xf>
    <xf numFmtId="0" fontId="0" fillId="8" borderId="4" xfId="0" applyFill="1" applyBorder="1" applyAlignment="1">
      <alignment horizontal="left" wrapText="1"/>
    </xf>
    <xf numFmtId="0" fontId="0" fillId="8" borderId="21" xfId="0" applyFill="1" applyBorder="1" applyAlignment="1">
      <alignment horizontal="left" wrapText="1"/>
    </xf>
    <xf numFmtId="1" fontId="17" fillId="0" borderId="15" xfId="0" applyNumberFormat="1" applyFont="1" applyBorder="1" applyAlignment="1">
      <alignment horizontal="left" wrapText="1"/>
    </xf>
    <xf numFmtId="1" fontId="17" fillId="0" borderId="8" xfId="0" applyNumberFormat="1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32" fillId="9" borderId="42" xfId="1" applyFont="1" applyFill="1" applyBorder="1" applyAlignment="1">
      <alignment horizontal="center" vertical="center" wrapText="1"/>
    </xf>
    <xf numFmtId="0" fontId="32" fillId="9" borderId="43" xfId="1" applyFont="1" applyFill="1" applyBorder="1" applyAlignment="1">
      <alignment horizontal="center" vertical="center" wrapText="1"/>
    </xf>
    <xf numFmtId="0" fontId="33" fillId="9" borderId="43" xfId="1" applyFont="1" applyFill="1" applyBorder="1" applyAlignment="1">
      <alignment horizontal="center" vertical="center" wrapText="1"/>
    </xf>
    <xf numFmtId="0" fontId="32" fillId="9" borderId="44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3" fillId="0" borderId="60" xfId="1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13" fillId="8" borderId="10" xfId="0" applyFont="1" applyFill="1" applyBorder="1" applyAlignment="1">
      <alignment horizontal="center" vertical="center" textRotation="90" wrapText="1"/>
    </xf>
    <xf numFmtId="1" fontId="32" fillId="0" borderId="55" xfId="1" applyNumberFormat="1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1" fontId="32" fillId="0" borderId="38" xfId="1" applyNumberFormat="1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1" fontId="13" fillId="8" borderId="53" xfId="1" applyNumberFormat="1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2" fillId="8" borderId="54" xfId="0" applyFont="1" applyFill="1" applyBorder="1" applyAlignment="1">
      <alignment horizontal="center" vertical="center" wrapText="1"/>
    </xf>
    <xf numFmtId="1" fontId="13" fillId="0" borderId="53" xfId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1" fontId="32" fillId="8" borderId="55" xfId="1" applyNumberFormat="1" applyFont="1" applyFill="1" applyBorder="1" applyAlignment="1">
      <alignment horizontal="center" vertical="center" wrapText="1"/>
    </xf>
    <xf numFmtId="1" fontId="17" fillId="8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13" fillId="8" borderId="20" xfId="1" applyNumberFormat="1" applyFont="1" applyFill="1" applyBorder="1" applyAlignment="1">
      <alignment horizontal="center" vertical="center" wrapText="1"/>
    </xf>
    <xf numFmtId="1" fontId="17" fillId="8" borderId="20" xfId="0" applyNumberFormat="1" applyFont="1" applyFill="1" applyBorder="1" applyAlignment="1">
      <alignment horizontal="left" wrapText="1"/>
    </xf>
    <xf numFmtId="1" fontId="32" fillId="8" borderId="38" xfId="1" applyNumberFormat="1" applyFont="1" applyFill="1" applyBorder="1" applyAlignment="1">
      <alignment horizontal="center" vertical="center" wrapText="1"/>
    </xf>
    <xf numFmtId="1" fontId="17" fillId="8" borderId="4" xfId="0" applyNumberFormat="1" applyFont="1" applyFill="1" applyBorder="1" applyAlignment="1">
      <alignment horizontal="left" wrapText="1"/>
    </xf>
    <xf numFmtId="1" fontId="13" fillId="8" borderId="4" xfId="1" applyNumberFormat="1" applyFont="1" applyFill="1" applyBorder="1" applyAlignment="1">
      <alignment horizontal="center" vertical="center" wrapText="1"/>
    </xf>
    <xf numFmtId="0" fontId="13" fillId="16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textRotation="90" wrapText="1"/>
    </xf>
    <xf numFmtId="0" fontId="13" fillId="0" borderId="2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3" fillId="16" borderId="1" xfId="1" applyFont="1" applyFill="1" applyBorder="1" applyAlignment="1">
      <alignment horizontal="center" wrapText="1"/>
    </xf>
    <xf numFmtId="1" fontId="17" fillId="0" borderId="1" xfId="0" applyNumberFormat="1" applyFont="1" applyBorder="1" applyAlignment="1">
      <alignment horizontal="left" wrapText="1"/>
    </xf>
    <xf numFmtId="0" fontId="17" fillId="0" borderId="6" xfId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textRotation="90" wrapText="1"/>
    </xf>
    <xf numFmtId="1" fontId="13" fillId="0" borderId="1" xfId="0" applyNumberFormat="1" applyFont="1" applyBorder="1" applyAlignment="1">
      <alignment horizontal="left" wrapText="1"/>
    </xf>
    <xf numFmtId="0" fontId="17" fillId="0" borderId="1" xfId="1" applyFont="1" applyBorder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76" xfId="1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6" fillId="0" borderId="76" xfId="1" applyFont="1" applyBorder="1"/>
    <xf numFmtId="0" fontId="12" fillId="0" borderId="76" xfId="0" applyFont="1" applyBorder="1"/>
    <xf numFmtId="0" fontId="16" fillId="9" borderId="0" xfId="1" applyFont="1" applyFill="1" applyAlignment="1">
      <alignment horizontal="center"/>
    </xf>
    <xf numFmtId="0" fontId="12" fillId="9" borderId="0" xfId="0" applyFont="1" applyFill="1" applyAlignment="1">
      <alignment horizontal="center"/>
    </xf>
    <xf numFmtId="0" fontId="15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Гиперссылка" xfId="3" builtinId="8"/>
    <cellStyle name="Обычный" xfId="0" builtinId="0"/>
    <cellStyle name="Обычный 2" xfId="1" xr:uid="{00000000-0005-0000-0000-000002000000}"/>
    <cellStyle name="Обычный 4" xfId="4" xr:uid="{00000000-0005-0000-0000-000003000000}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2"/>
  <sheetViews>
    <sheetView view="pageBreakPreview" topLeftCell="I1" zoomScale="70" zoomScaleNormal="71" zoomScaleSheetLayoutView="70" workbookViewId="0">
      <selection activeCell="O14" sqref="O14"/>
    </sheetView>
  </sheetViews>
  <sheetFormatPr defaultRowHeight="12.75" x14ac:dyDescent="0.2"/>
  <cols>
    <col min="1" max="1" width="15.7109375" hidden="1" customWidth="1"/>
    <col min="2" max="2" width="63.7109375" hidden="1" customWidth="1"/>
    <col min="3" max="3" width="13.85546875" hidden="1" customWidth="1"/>
    <col min="4" max="4" width="12.5703125" hidden="1" customWidth="1"/>
    <col min="5" max="6" width="13.5703125" hidden="1" customWidth="1"/>
    <col min="7" max="8" width="14.5703125" hidden="1" customWidth="1"/>
    <col min="10" max="10" width="38.42578125" customWidth="1"/>
  </cols>
  <sheetData>
    <row r="1" spans="1:16" ht="15.75" x14ac:dyDescent="0.25">
      <c r="A1" s="328"/>
      <c r="B1" s="1"/>
      <c r="C1" s="3"/>
      <c r="E1" s="3"/>
      <c r="F1" s="3"/>
      <c r="G1" s="3"/>
      <c r="H1" s="3"/>
    </row>
    <row r="2" spans="1:16" ht="15.75" x14ac:dyDescent="0.25">
      <c r="A2" s="3"/>
      <c r="B2" s="5"/>
      <c r="C2" s="3"/>
      <c r="E2" s="3"/>
      <c r="F2" s="3"/>
      <c r="G2" s="3"/>
      <c r="H2" s="3"/>
    </row>
    <row r="3" spans="1:16" ht="15.75" x14ac:dyDescent="0.25">
      <c r="A3" s="3"/>
      <c r="B3" s="2"/>
      <c r="C3" s="3"/>
      <c r="E3" s="3"/>
      <c r="F3" s="3"/>
      <c r="G3" s="3"/>
      <c r="H3" s="3"/>
    </row>
    <row r="4" spans="1:16" ht="15.75" x14ac:dyDescent="0.25">
      <c r="A4" s="3"/>
      <c r="B4" s="2"/>
      <c r="C4" s="3"/>
      <c r="E4" s="3"/>
      <c r="F4" s="3"/>
      <c r="G4" s="3"/>
      <c r="H4" s="3"/>
    </row>
    <row r="5" spans="1:16" ht="15.75" x14ac:dyDescent="0.25">
      <c r="A5" s="3"/>
      <c r="B5" s="2"/>
      <c r="C5" s="3"/>
      <c r="E5" s="3"/>
      <c r="F5" s="3"/>
      <c r="G5" s="3"/>
      <c r="H5" s="3"/>
    </row>
    <row r="6" spans="1:16" ht="15.75" x14ac:dyDescent="0.25">
      <c r="A6" s="3"/>
      <c r="B6" s="2"/>
      <c r="C6" s="3"/>
      <c r="D6" s="3"/>
      <c r="E6" s="3"/>
      <c r="F6" s="3"/>
      <c r="G6" s="3"/>
      <c r="H6" s="3"/>
    </row>
    <row r="7" spans="1:16" ht="15.75" x14ac:dyDescent="0.25">
      <c r="A7" s="3"/>
      <c r="B7" s="2"/>
      <c r="C7" s="3"/>
      <c r="E7" s="3"/>
      <c r="F7" s="3"/>
      <c r="G7" s="3"/>
      <c r="H7" s="3"/>
    </row>
    <row r="8" spans="1:16" ht="14.25" customHeight="1" x14ac:dyDescent="0.2">
      <c r="A8" s="817"/>
      <c r="B8" s="820"/>
      <c r="C8" s="823"/>
      <c r="D8" s="826"/>
      <c r="E8" s="827"/>
      <c r="F8" s="828"/>
      <c r="G8" s="838"/>
      <c r="H8" s="836"/>
    </row>
    <row r="9" spans="1:16" ht="12.75" customHeight="1" x14ac:dyDescent="0.2">
      <c r="A9" s="818"/>
      <c r="B9" s="821"/>
      <c r="C9" s="824"/>
      <c r="D9" s="820"/>
      <c r="E9" s="829"/>
      <c r="F9" s="830"/>
      <c r="G9" s="839"/>
      <c r="H9" s="837"/>
      <c r="K9" s="76"/>
    </row>
    <row r="10" spans="1:16" ht="12.75" customHeight="1" x14ac:dyDescent="0.2">
      <c r="A10" s="818"/>
      <c r="B10" s="821"/>
      <c r="C10" s="824"/>
      <c r="D10" s="821"/>
      <c r="E10" s="831"/>
      <c r="F10" s="832"/>
      <c r="G10" s="839"/>
      <c r="H10" s="837"/>
    </row>
    <row r="11" spans="1:16" ht="38.25" customHeight="1" x14ac:dyDescent="0.2">
      <c r="A11" s="819"/>
      <c r="B11" s="822"/>
      <c r="C11" s="825"/>
      <c r="D11" s="822"/>
      <c r="E11" s="4"/>
      <c r="F11" s="4"/>
      <c r="G11" s="839"/>
      <c r="H11" s="837"/>
      <c r="J11" s="310"/>
      <c r="K11" s="311"/>
      <c r="L11" s="833"/>
      <c r="M11" s="833"/>
      <c r="N11" s="833"/>
      <c r="O11" s="833"/>
      <c r="P11" s="312"/>
    </row>
    <row r="12" spans="1:16" s="13" customFormat="1" ht="19.899999999999999" customHeight="1" x14ac:dyDescent="0.25">
      <c r="A12" s="327"/>
      <c r="B12" s="321"/>
      <c r="C12" s="302"/>
      <c r="D12" s="302"/>
      <c r="E12" s="302"/>
      <c r="F12" s="302"/>
      <c r="G12" s="840"/>
      <c r="H12" s="837"/>
      <c r="J12" s="286"/>
      <c r="K12" s="36"/>
      <c r="L12" s="36"/>
      <c r="M12" s="313"/>
      <c r="N12" s="36"/>
      <c r="O12" s="36"/>
      <c r="P12" s="313"/>
    </row>
    <row r="13" spans="1:16" s="13" customFormat="1" ht="30" customHeight="1" x14ac:dyDescent="0.25">
      <c r="A13" s="130"/>
      <c r="B13" s="10"/>
      <c r="C13" s="29"/>
      <c r="D13" s="16"/>
      <c r="E13" s="16"/>
      <c r="F13" s="16"/>
      <c r="G13" s="15"/>
      <c r="H13" s="15"/>
      <c r="J13" s="286"/>
      <c r="K13" s="36"/>
      <c r="L13" s="36"/>
      <c r="M13" s="313"/>
      <c r="N13" s="36"/>
      <c r="O13" s="36"/>
      <c r="P13" s="313"/>
    </row>
    <row r="14" spans="1:16" s="13" customFormat="1" ht="19.899999999999999" customHeight="1" x14ac:dyDescent="0.25">
      <c r="A14" s="323"/>
      <c r="B14" s="324"/>
      <c r="C14" s="303"/>
      <c r="D14" s="303"/>
      <c r="E14" s="303"/>
      <c r="F14" s="303"/>
      <c r="G14" s="299"/>
      <c r="H14" s="304"/>
      <c r="J14" s="286"/>
      <c r="K14" s="36"/>
      <c r="L14" s="36"/>
      <c r="M14" s="36"/>
      <c r="N14" s="36"/>
      <c r="O14" s="36"/>
      <c r="P14" s="313"/>
    </row>
    <row r="15" spans="1:16" s="13" customFormat="1" ht="19.899999999999999" customHeight="1" x14ac:dyDescent="0.25">
      <c r="A15" s="132"/>
      <c r="B15" s="133"/>
      <c r="C15" s="19"/>
      <c r="D15" s="19"/>
      <c r="E15" s="19"/>
      <c r="F15" s="19"/>
      <c r="G15" s="299"/>
      <c r="H15" s="301"/>
      <c r="K15" s="36"/>
      <c r="L15" s="36"/>
      <c r="M15" s="36"/>
      <c r="N15" s="36"/>
      <c r="O15" s="36"/>
      <c r="P15" s="36"/>
    </row>
    <row r="16" spans="1:16" s="13" customFormat="1" ht="19.899999999999999" customHeight="1" x14ac:dyDescent="0.25">
      <c r="A16" s="132"/>
      <c r="B16" s="133"/>
      <c r="C16" s="19"/>
      <c r="D16" s="19"/>
      <c r="E16" s="19"/>
      <c r="F16" s="19"/>
      <c r="G16" s="299"/>
      <c r="H16" s="301"/>
      <c r="K16" s="313"/>
      <c r="L16" s="313"/>
      <c r="M16" s="313"/>
      <c r="N16" s="313"/>
      <c r="O16" s="313"/>
      <c r="P16" s="36"/>
    </row>
    <row r="17" spans="1:15" s="13" customFormat="1" ht="19.899999999999999" customHeight="1" x14ac:dyDescent="0.25">
      <c r="A17" s="132"/>
      <c r="B17" s="133"/>
      <c r="C17" s="19"/>
      <c r="D17" s="19"/>
      <c r="E17" s="19"/>
      <c r="F17" s="19"/>
      <c r="G17" s="299"/>
      <c r="H17" s="302"/>
      <c r="K17" s="134"/>
    </row>
    <row r="18" spans="1:15" s="13" customFormat="1" ht="19.899999999999999" customHeight="1" x14ac:dyDescent="0.25">
      <c r="A18" s="132"/>
      <c r="B18" s="133"/>
      <c r="C18" s="19"/>
      <c r="D18" s="19"/>
      <c r="E18" s="19"/>
      <c r="F18" s="19"/>
      <c r="G18" s="299"/>
      <c r="H18" s="302"/>
      <c r="K18" s="134"/>
    </row>
    <row r="19" spans="1:15" s="13" customFormat="1" ht="19.5" customHeight="1" x14ac:dyDescent="0.25">
      <c r="A19" s="132"/>
      <c r="B19" s="133"/>
      <c r="C19" s="19"/>
      <c r="D19" s="19"/>
      <c r="E19" s="19"/>
      <c r="F19" s="19"/>
      <c r="G19" s="299"/>
      <c r="H19" s="302"/>
      <c r="K19" s="134"/>
    </row>
    <row r="20" spans="1:15" s="13" customFormat="1" ht="19.5" hidden="1" customHeight="1" x14ac:dyDescent="0.25">
      <c r="A20" s="293"/>
      <c r="B20" s="294"/>
      <c r="C20" s="19"/>
      <c r="D20" s="295"/>
      <c r="E20" s="295"/>
      <c r="F20" s="295"/>
      <c r="G20" s="19"/>
      <c r="H20" s="302"/>
      <c r="K20" s="134"/>
    </row>
    <row r="21" spans="1:15" s="13" customFormat="1" ht="19.5" hidden="1" customHeight="1" x14ac:dyDescent="0.25">
      <c r="A21" s="221"/>
      <c r="B21" s="222"/>
      <c r="C21" s="19"/>
      <c r="D21" s="223"/>
      <c r="E21" s="223"/>
      <c r="F21" s="223"/>
      <c r="G21" s="19"/>
      <c r="H21" s="302"/>
      <c r="K21" s="134"/>
    </row>
    <row r="22" spans="1:15" s="13" customFormat="1" ht="19.5" customHeight="1" x14ac:dyDescent="0.25">
      <c r="A22" s="297"/>
      <c r="B22" s="298"/>
      <c r="C22" s="299"/>
      <c r="D22" s="299"/>
      <c r="E22" s="299"/>
      <c r="F22" s="299"/>
      <c r="G22" s="299"/>
      <c r="H22" s="302"/>
      <c r="K22" s="134"/>
    </row>
    <row r="23" spans="1:15" s="13" customFormat="1" ht="19.5" customHeight="1" x14ac:dyDescent="0.25">
      <c r="A23" s="297"/>
      <c r="B23" s="298"/>
      <c r="C23" s="299"/>
      <c r="D23" s="299"/>
      <c r="E23" s="299"/>
      <c r="F23" s="299"/>
      <c r="G23" s="299"/>
      <c r="H23" s="302"/>
      <c r="K23" s="134"/>
    </row>
    <row r="24" spans="1:15" s="13" customFormat="1" ht="30" customHeight="1" x14ac:dyDescent="0.2">
      <c r="A24" s="15"/>
      <c r="B24" s="10"/>
      <c r="C24" s="16"/>
      <c r="D24" s="16"/>
      <c r="E24" s="16"/>
      <c r="F24" s="16"/>
      <c r="G24" s="19"/>
      <c r="H24" s="15"/>
      <c r="J24" s="314"/>
      <c r="K24" s="835"/>
      <c r="L24" s="835"/>
      <c r="M24" s="835"/>
      <c r="N24" s="835"/>
      <c r="O24" s="142"/>
    </row>
    <row r="25" spans="1:15" s="13" customFormat="1" ht="19.899999999999999" customHeight="1" x14ac:dyDescent="0.25">
      <c r="A25" s="323"/>
      <c r="B25" s="324"/>
      <c r="C25" s="325"/>
      <c r="D25" s="325"/>
      <c r="E25" s="325"/>
      <c r="F25" s="325"/>
      <c r="G25" s="300"/>
      <c r="H25" s="305"/>
      <c r="J25" s="136"/>
      <c r="K25" s="835"/>
      <c r="L25" s="835"/>
      <c r="M25" s="835"/>
      <c r="N25" s="835"/>
    </row>
    <row r="26" spans="1:15" s="13" customFormat="1" ht="19.899999999999999" customHeight="1" x14ac:dyDescent="0.25">
      <c r="A26" s="132"/>
      <c r="B26" s="133"/>
      <c r="C26" s="24"/>
      <c r="D26" s="24"/>
      <c r="E26" s="19"/>
      <c r="F26" s="19"/>
      <c r="G26" s="19"/>
      <c r="H26" s="301"/>
    </row>
    <row r="27" spans="1:15" s="13" customFormat="1" ht="19.899999999999999" customHeight="1" x14ac:dyDescent="0.25">
      <c r="A27" s="132"/>
      <c r="B27" s="133"/>
      <c r="C27" s="24"/>
      <c r="D27" s="24"/>
      <c r="E27" s="19"/>
      <c r="F27" s="19"/>
      <c r="G27" s="19"/>
      <c r="H27" s="301"/>
    </row>
    <row r="28" spans="1:15" s="13" customFormat="1" ht="19.899999999999999" customHeight="1" x14ac:dyDescent="0.25">
      <c r="A28" s="132"/>
      <c r="B28" s="133"/>
      <c r="C28" s="24"/>
      <c r="D28" s="24"/>
      <c r="E28" s="19"/>
      <c r="F28" s="19"/>
      <c r="G28" s="19"/>
      <c r="H28" s="301"/>
    </row>
    <row r="29" spans="1:15" s="13" customFormat="1" ht="18.75" customHeight="1" x14ac:dyDescent="0.25">
      <c r="A29" s="130"/>
      <c r="B29" s="135"/>
      <c r="C29" s="15"/>
      <c r="D29" s="168"/>
      <c r="E29" s="15"/>
      <c r="F29" s="15"/>
      <c r="G29" s="19"/>
      <c r="H29" s="19"/>
    </row>
    <row r="30" spans="1:15" s="13" customFormat="1" ht="19.5" hidden="1" customHeight="1" x14ac:dyDescent="0.25">
      <c r="A30" s="131"/>
      <c r="B30" s="129"/>
      <c r="C30" s="137"/>
      <c r="D30" s="137"/>
      <c r="E30" s="137"/>
      <c r="F30" s="23"/>
      <c r="G30" s="19"/>
      <c r="H30" s="22"/>
    </row>
    <row r="31" spans="1:15" s="13" customFormat="1" ht="19.5" hidden="1" customHeight="1" x14ac:dyDescent="0.25">
      <c r="A31" s="130"/>
      <c r="B31" s="135"/>
      <c r="C31" s="16"/>
      <c r="D31" s="16"/>
      <c r="E31" s="16"/>
      <c r="F31" s="16"/>
      <c r="G31" s="19"/>
      <c r="H31" s="15"/>
    </row>
    <row r="32" spans="1:15" s="13" customFormat="1" ht="19.899999999999999" customHeight="1" x14ac:dyDescent="0.25">
      <c r="A32" s="323"/>
      <c r="B32" s="321"/>
      <c r="C32" s="325"/>
      <c r="D32" s="325"/>
      <c r="E32" s="325"/>
      <c r="F32" s="325"/>
      <c r="G32" s="300"/>
      <c r="H32" s="305"/>
    </row>
    <row r="33" spans="1:8" s="13" customFormat="1" ht="19.899999999999999" customHeight="1" x14ac:dyDescent="0.25">
      <c r="A33" s="132"/>
      <c r="B33" s="133"/>
      <c r="C33" s="19"/>
      <c r="D33" s="19"/>
      <c r="E33" s="19"/>
      <c r="F33" s="19"/>
      <c r="G33" s="299"/>
      <c r="H33" s="301"/>
    </row>
    <row r="34" spans="1:8" s="13" customFormat="1" ht="19.899999999999999" customHeight="1" x14ac:dyDescent="0.25">
      <c r="A34" s="132"/>
      <c r="B34" s="133"/>
      <c r="C34" s="19"/>
      <c r="D34" s="19"/>
      <c r="E34" s="19"/>
      <c r="F34" s="19"/>
      <c r="G34" s="299"/>
      <c r="H34" s="301"/>
    </row>
    <row r="35" spans="1:8" s="13" customFormat="1" ht="19.899999999999999" customHeight="1" x14ac:dyDescent="0.25">
      <c r="A35" s="132"/>
      <c r="B35" s="133"/>
      <c r="C35" s="19"/>
      <c r="D35" s="19"/>
      <c r="E35" s="19"/>
      <c r="F35" s="19"/>
      <c r="G35" s="299"/>
      <c r="H35" s="301"/>
    </row>
    <row r="36" spans="1:8" s="13" customFormat="1" ht="19.899999999999999" customHeight="1" x14ac:dyDescent="0.25">
      <c r="A36" s="132"/>
      <c r="B36" s="133"/>
      <c r="C36" s="19"/>
      <c r="D36" s="19"/>
      <c r="E36" s="19"/>
      <c r="F36" s="19"/>
      <c r="G36" s="299"/>
      <c r="H36" s="301"/>
    </row>
    <row r="37" spans="1:8" s="13" customFormat="1" ht="19.899999999999999" customHeight="1" x14ac:dyDescent="0.25">
      <c r="A37" s="132"/>
      <c r="B37" s="133"/>
      <c r="C37" s="19"/>
      <c r="D37" s="19"/>
      <c r="E37" s="19"/>
      <c r="F37" s="19"/>
      <c r="G37" s="299"/>
      <c r="H37" s="302"/>
    </row>
    <row r="38" spans="1:8" s="13" customFormat="1" ht="19.899999999999999" customHeight="1" x14ac:dyDescent="0.25">
      <c r="A38" s="132"/>
      <c r="B38" s="133"/>
      <c r="C38" s="19"/>
      <c r="D38" s="19"/>
      <c r="E38" s="19"/>
      <c r="F38" s="19"/>
      <c r="G38" s="299"/>
      <c r="H38" s="302"/>
    </row>
    <row r="39" spans="1:8" s="13" customFormat="1" ht="18.75" customHeight="1" x14ac:dyDescent="0.25">
      <c r="A39" s="132"/>
      <c r="B39" s="133"/>
      <c r="C39" s="19"/>
      <c r="D39" s="19"/>
      <c r="E39" s="19"/>
      <c r="F39" s="19"/>
      <c r="G39" s="299"/>
      <c r="H39" s="301"/>
    </row>
    <row r="40" spans="1:8" s="13" customFormat="1" ht="19.899999999999999" customHeight="1" x14ac:dyDescent="0.25">
      <c r="A40" s="132"/>
      <c r="B40" s="133"/>
      <c r="C40" s="19"/>
      <c r="D40" s="19"/>
      <c r="E40" s="19"/>
      <c r="F40" s="19"/>
      <c r="G40" s="299"/>
      <c r="H40" s="301"/>
    </row>
    <row r="41" spans="1:8" s="13" customFormat="1" ht="19.899999999999999" customHeight="1" x14ac:dyDescent="0.25">
      <c r="A41" s="132"/>
      <c r="B41" s="133"/>
      <c r="C41" s="19"/>
      <c r="D41" s="19"/>
      <c r="E41" s="19"/>
      <c r="F41" s="19"/>
      <c r="G41" s="299"/>
      <c r="H41" s="301"/>
    </row>
    <row r="42" spans="1:8" s="13" customFormat="1" ht="19.5" hidden="1" customHeight="1" x14ac:dyDescent="0.25">
      <c r="A42" s="132"/>
      <c r="B42" s="133"/>
      <c r="C42" s="19"/>
      <c r="D42" s="19"/>
      <c r="E42" s="19"/>
      <c r="F42" s="19"/>
      <c r="G42" s="19"/>
      <c r="H42" s="301"/>
    </row>
    <row r="43" spans="1:8" s="13" customFormat="1" ht="19.5" hidden="1" customHeight="1" x14ac:dyDescent="0.25">
      <c r="A43" s="221"/>
      <c r="B43" s="222"/>
      <c r="C43" s="223"/>
      <c r="D43" s="223"/>
      <c r="E43" s="223"/>
      <c r="F43" s="223"/>
      <c r="G43" s="19"/>
      <c r="H43" s="301"/>
    </row>
    <row r="44" spans="1:8" s="13" customFormat="1" ht="19.5" hidden="1" customHeight="1" x14ac:dyDescent="0.25">
      <c r="A44" s="132"/>
      <c r="B44" s="133"/>
      <c r="C44" s="19"/>
      <c r="D44" s="19"/>
      <c r="E44" s="19"/>
      <c r="F44" s="19"/>
      <c r="G44" s="19"/>
      <c r="H44" s="301"/>
    </row>
    <row r="45" spans="1:8" s="13" customFormat="1" ht="19.5" customHeight="1" x14ac:dyDescent="0.25">
      <c r="A45" s="297"/>
      <c r="B45" s="298"/>
      <c r="C45" s="299"/>
      <c r="D45" s="299"/>
      <c r="E45" s="299"/>
      <c r="F45" s="299"/>
      <c r="G45" s="299"/>
      <c r="H45" s="301"/>
    </row>
    <row r="46" spans="1:8" s="13" customFormat="1" ht="19.5" customHeight="1" x14ac:dyDescent="0.25">
      <c r="A46" s="297"/>
      <c r="B46" s="298"/>
      <c r="C46" s="299"/>
      <c r="D46" s="299"/>
      <c r="E46" s="299"/>
      <c r="F46" s="299"/>
      <c r="G46" s="299"/>
      <c r="H46" s="301"/>
    </row>
    <row r="47" spans="1:8" s="13" customFormat="1" ht="19.899999999999999" customHeight="1" x14ac:dyDescent="0.25">
      <c r="A47" s="130"/>
      <c r="B47" s="135"/>
      <c r="C47" s="15"/>
      <c r="D47" s="15"/>
      <c r="E47" s="15"/>
      <c r="F47" s="15"/>
      <c r="G47" s="19"/>
      <c r="H47" s="19"/>
    </row>
    <row r="48" spans="1:8" s="13" customFormat="1" ht="19.899999999999999" customHeight="1" x14ac:dyDescent="0.25">
      <c r="A48" s="320"/>
      <c r="B48" s="321"/>
      <c r="C48" s="322"/>
      <c r="D48" s="322"/>
      <c r="E48" s="322"/>
      <c r="F48" s="322"/>
      <c r="G48" s="300"/>
      <c r="H48" s="305"/>
    </row>
    <row r="49" spans="1:9" s="13" customFormat="1" ht="34.5" customHeight="1" x14ac:dyDescent="0.25">
      <c r="A49" s="15"/>
      <c r="B49" s="135"/>
      <c r="C49" s="16"/>
      <c r="D49" s="16"/>
      <c r="E49" s="16"/>
      <c r="F49" s="16"/>
      <c r="G49" s="315"/>
      <c r="H49" s="309"/>
    </row>
    <row r="50" spans="1:9" s="13" customFormat="1" ht="24" customHeight="1" x14ac:dyDescent="0.25">
      <c r="A50" s="130"/>
      <c r="B50" s="133"/>
      <c r="C50" s="141"/>
      <c r="D50" s="141"/>
      <c r="E50" s="141"/>
      <c r="F50" s="16"/>
      <c r="G50" s="299"/>
      <c r="H50" s="19"/>
    </row>
    <row r="51" spans="1:9" s="13" customFormat="1" ht="28.5" customHeight="1" x14ac:dyDescent="0.25">
      <c r="A51" s="130"/>
      <c r="B51" s="133"/>
      <c r="C51" s="141"/>
      <c r="D51" s="141"/>
      <c r="E51" s="141"/>
      <c r="F51" s="16"/>
      <c r="G51" s="299"/>
      <c r="H51" s="19"/>
    </row>
    <row r="52" spans="1:9" s="13" customFormat="1" ht="34.5" customHeight="1" x14ac:dyDescent="0.25">
      <c r="A52" s="130"/>
      <c r="B52" s="133"/>
      <c r="C52" s="141"/>
      <c r="D52" s="141"/>
      <c r="E52" s="16"/>
      <c r="F52" s="141"/>
      <c r="G52" s="299"/>
      <c r="H52" s="19"/>
    </row>
    <row r="53" spans="1:9" s="13" customFormat="1" ht="33" customHeight="1" x14ac:dyDescent="0.25">
      <c r="A53" s="130"/>
      <c r="B53" s="133"/>
      <c r="C53" s="141"/>
      <c r="D53" s="19"/>
      <c r="E53" s="19"/>
      <c r="F53" s="19"/>
      <c r="G53" s="299"/>
      <c r="H53" s="24"/>
    </row>
    <row r="54" spans="1:9" s="13" customFormat="1" ht="35.25" customHeight="1" x14ac:dyDescent="0.25">
      <c r="A54" s="330"/>
      <c r="B54" s="331"/>
      <c r="C54" s="332"/>
      <c r="D54" s="333"/>
      <c r="E54" s="333"/>
      <c r="F54" s="19"/>
      <c r="G54" s="299"/>
      <c r="H54" s="24"/>
    </row>
    <row r="55" spans="1:9" s="13" customFormat="1" ht="20.25" customHeight="1" x14ac:dyDescent="0.25">
      <c r="A55" s="330"/>
      <c r="B55" s="331"/>
      <c r="C55" s="332"/>
      <c r="D55" s="333"/>
      <c r="E55" s="333"/>
      <c r="F55" s="19"/>
      <c r="G55" s="299"/>
      <c r="H55" s="24"/>
    </row>
    <row r="56" spans="1:9" s="13" customFormat="1" ht="20.25" customHeight="1" x14ac:dyDescent="0.25">
      <c r="A56" s="330"/>
      <c r="B56" s="331"/>
      <c r="C56" s="332"/>
      <c r="D56" s="333"/>
      <c r="E56" s="333"/>
      <c r="F56" s="19"/>
      <c r="G56" s="299"/>
      <c r="H56" s="24"/>
    </row>
    <row r="57" spans="1:9" s="13" customFormat="1" ht="20.25" customHeight="1" x14ac:dyDescent="0.25">
      <c r="A57" s="130"/>
      <c r="B57" s="135"/>
      <c r="C57" s="332"/>
      <c r="D57" s="19"/>
      <c r="E57" s="19"/>
      <c r="F57" s="19"/>
      <c r="G57" s="299"/>
      <c r="H57" s="24"/>
      <c r="I57" s="134"/>
    </row>
    <row r="58" spans="1:9" s="13" customFormat="1" ht="20.25" customHeight="1" x14ac:dyDescent="0.25">
      <c r="A58" s="130"/>
      <c r="B58" s="135"/>
      <c r="C58" s="332"/>
      <c r="D58" s="19"/>
      <c r="E58" s="19"/>
      <c r="F58" s="19"/>
      <c r="G58" s="299"/>
      <c r="H58" s="24"/>
      <c r="I58" s="134"/>
    </row>
    <row r="59" spans="1:9" s="13" customFormat="1" ht="20.25" customHeight="1" x14ac:dyDescent="0.25">
      <c r="A59" s="306"/>
      <c r="B59" s="307"/>
      <c r="C59" s="308"/>
      <c r="D59" s="299"/>
      <c r="E59" s="299"/>
      <c r="F59" s="299"/>
      <c r="G59" s="300"/>
      <c r="H59" s="24"/>
    </row>
    <row r="60" spans="1:9" s="13" customFormat="1" ht="48.75" customHeight="1" x14ac:dyDescent="0.2">
      <c r="A60" s="334"/>
      <c r="B60" s="335"/>
      <c r="C60" s="329"/>
      <c r="D60" s="301"/>
      <c r="E60" s="301"/>
      <c r="F60" s="301"/>
      <c r="G60" s="299"/>
      <c r="H60" s="346"/>
    </row>
    <row r="61" spans="1:9" s="13" customFormat="1" ht="34.5" customHeight="1" x14ac:dyDescent="0.2">
      <c r="A61" s="336"/>
      <c r="B61" s="337"/>
      <c r="C61" s="332"/>
      <c r="D61" s="333"/>
      <c r="E61" s="333"/>
      <c r="F61" s="301"/>
      <c r="G61" s="299"/>
      <c r="H61" s="24"/>
    </row>
    <row r="62" spans="1:9" s="13" customFormat="1" ht="24.75" customHeight="1" x14ac:dyDescent="0.2">
      <c r="A62" s="336"/>
      <c r="B62" s="337"/>
      <c r="C62" s="329"/>
      <c r="D62" s="301"/>
      <c r="E62" s="301"/>
      <c r="F62" s="301"/>
      <c r="G62" s="299"/>
      <c r="H62" s="24"/>
    </row>
    <row r="63" spans="1:9" s="13" customFormat="1" ht="21" customHeight="1" x14ac:dyDescent="0.2">
      <c r="A63" s="336"/>
      <c r="B63" s="337"/>
      <c r="C63" s="329"/>
      <c r="D63" s="301"/>
      <c r="E63" s="301"/>
      <c r="F63" s="301"/>
      <c r="G63" s="299"/>
      <c r="H63" s="24"/>
    </row>
    <row r="64" spans="1:9" s="13" customFormat="1" ht="18" customHeight="1" x14ac:dyDescent="0.25">
      <c r="A64" s="306"/>
      <c r="B64" s="307"/>
      <c r="C64" s="308"/>
      <c r="D64" s="299"/>
      <c r="E64" s="299"/>
      <c r="F64" s="299"/>
      <c r="G64" s="299"/>
      <c r="H64" s="24"/>
    </row>
    <row r="65" spans="1:8" s="13" customFormat="1" ht="24" customHeight="1" x14ac:dyDescent="0.2">
      <c r="A65" s="334"/>
      <c r="B65" s="338"/>
      <c r="C65" s="329"/>
      <c r="D65" s="301"/>
      <c r="E65" s="301"/>
      <c r="F65" s="301"/>
      <c r="G65" s="299"/>
      <c r="H65" s="346"/>
    </row>
    <row r="66" spans="1:8" s="13" customFormat="1" ht="34.5" customHeight="1" x14ac:dyDescent="0.2">
      <c r="A66" s="339"/>
      <c r="B66" s="340"/>
      <c r="C66" s="332"/>
      <c r="D66" s="333"/>
      <c r="E66" s="333"/>
      <c r="F66" s="301"/>
      <c r="G66" s="299"/>
      <c r="H66" s="24"/>
    </row>
    <row r="67" spans="1:8" s="13" customFormat="1" ht="15.75" customHeight="1" x14ac:dyDescent="0.2">
      <c r="A67" s="336"/>
      <c r="B67" s="337"/>
      <c r="C67" s="329"/>
      <c r="D67" s="301"/>
      <c r="E67" s="301"/>
      <c r="F67" s="301"/>
      <c r="G67" s="299"/>
      <c r="H67" s="24"/>
    </row>
    <row r="68" spans="1:8" s="13" customFormat="1" ht="21" customHeight="1" x14ac:dyDescent="0.2">
      <c r="A68" s="336"/>
      <c r="B68" s="337"/>
      <c r="C68" s="329"/>
      <c r="D68" s="301"/>
      <c r="E68" s="301"/>
      <c r="F68" s="301"/>
      <c r="G68" s="299"/>
      <c r="H68" s="24"/>
    </row>
    <row r="69" spans="1:8" s="13" customFormat="1" ht="19.5" customHeight="1" x14ac:dyDescent="0.25">
      <c r="A69" s="306"/>
      <c r="B69" s="307"/>
      <c r="C69" s="308"/>
      <c r="D69" s="299"/>
      <c r="E69" s="299"/>
      <c r="F69" s="299"/>
      <c r="G69" s="299"/>
      <c r="H69" s="24"/>
    </row>
    <row r="70" spans="1:8" s="13" customFormat="1" ht="20.25" customHeight="1" x14ac:dyDescent="0.2">
      <c r="A70" s="341"/>
      <c r="B70" s="342"/>
      <c r="C70" s="329"/>
      <c r="D70" s="301"/>
      <c r="E70" s="301"/>
      <c r="F70" s="301"/>
      <c r="G70" s="299"/>
      <c r="H70" s="345"/>
    </row>
    <row r="71" spans="1:8" s="13" customFormat="1" ht="20.25" customHeight="1" x14ac:dyDescent="0.25">
      <c r="A71" s="344"/>
      <c r="B71" s="343"/>
      <c r="C71" s="332"/>
      <c r="D71" s="333"/>
      <c r="E71" s="333"/>
      <c r="F71" s="301"/>
      <c r="G71" s="299"/>
      <c r="H71" s="24"/>
    </row>
    <row r="72" spans="1:8" s="13" customFormat="1" ht="20.25" customHeight="1" x14ac:dyDescent="0.2">
      <c r="A72" s="336"/>
      <c r="B72" s="337"/>
      <c r="C72" s="329"/>
      <c r="D72" s="301"/>
      <c r="E72" s="301"/>
      <c r="F72" s="301"/>
      <c r="G72" s="299"/>
      <c r="H72" s="24"/>
    </row>
    <row r="73" spans="1:8" s="13" customFormat="1" ht="20.25" customHeight="1" x14ac:dyDescent="0.2">
      <c r="A73" s="251"/>
      <c r="B73" s="337"/>
      <c r="C73" s="329"/>
      <c r="D73" s="301"/>
      <c r="E73" s="301"/>
      <c r="F73" s="301"/>
      <c r="G73" s="299"/>
      <c r="H73" s="24"/>
    </row>
    <row r="74" spans="1:8" s="13" customFormat="1" ht="20.25" customHeight="1" x14ac:dyDescent="0.25">
      <c r="A74" s="306"/>
      <c r="B74" s="307"/>
      <c r="C74" s="308"/>
      <c r="D74" s="299"/>
      <c r="E74" s="299"/>
      <c r="F74" s="299"/>
      <c r="G74" s="299"/>
      <c r="H74" s="24"/>
    </row>
    <row r="75" spans="1:8" s="13" customFormat="1" ht="35.25" customHeight="1" x14ac:dyDescent="0.25">
      <c r="A75" s="130"/>
      <c r="B75" s="135"/>
      <c r="C75" s="16"/>
      <c r="D75" s="16"/>
      <c r="E75" s="16"/>
      <c r="F75" s="16"/>
      <c r="G75" s="315"/>
      <c r="H75" s="309"/>
    </row>
    <row r="76" spans="1:8" s="13" customFormat="1" ht="19.5" customHeight="1" x14ac:dyDescent="0.25">
      <c r="A76" s="130"/>
      <c r="B76" s="133"/>
      <c r="C76" s="141"/>
      <c r="D76" s="141"/>
      <c r="E76" s="141"/>
      <c r="F76" s="16"/>
      <c r="G76" s="299"/>
      <c r="H76" s="19"/>
    </row>
    <row r="77" spans="1:8" s="13" customFormat="1" ht="33" customHeight="1" x14ac:dyDescent="0.25">
      <c r="A77" s="130"/>
      <c r="B77" s="133"/>
      <c r="C77" s="141"/>
      <c r="D77" s="19"/>
      <c r="E77" s="141"/>
      <c r="F77" s="141"/>
      <c r="G77" s="299"/>
      <c r="H77" s="19"/>
    </row>
    <row r="78" spans="1:8" s="13" customFormat="1" ht="19.899999999999999" customHeight="1" x14ac:dyDescent="0.25">
      <c r="A78" s="130"/>
      <c r="B78" s="133"/>
      <c r="C78" s="141"/>
      <c r="D78" s="19"/>
      <c r="E78" s="19"/>
      <c r="F78" s="19"/>
      <c r="G78" s="299"/>
      <c r="H78" s="19"/>
    </row>
    <row r="79" spans="1:8" s="13" customFormat="1" ht="19.899999999999999" customHeight="1" x14ac:dyDescent="0.25">
      <c r="A79" s="306"/>
      <c r="B79" s="307"/>
      <c r="C79" s="308"/>
      <c r="D79" s="299"/>
      <c r="E79" s="299"/>
      <c r="F79" s="299"/>
      <c r="G79" s="299"/>
      <c r="H79" s="19"/>
    </row>
    <row r="80" spans="1:8" s="13" customFormat="1" ht="19.899999999999999" customHeight="1" x14ac:dyDescent="0.25">
      <c r="A80" s="130"/>
      <c r="B80" s="135"/>
      <c r="C80" s="141"/>
      <c r="D80" s="19"/>
      <c r="E80" s="19"/>
      <c r="F80" s="19"/>
      <c r="G80" s="299"/>
      <c r="H80" s="19"/>
    </row>
    <row r="81" spans="1:15" s="13" customFormat="1" ht="19.899999999999999" customHeight="1" x14ac:dyDescent="0.25">
      <c r="A81" s="306"/>
      <c r="B81" s="307"/>
      <c r="C81" s="308"/>
      <c r="D81" s="299"/>
      <c r="E81" s="299"/>
      <c r="F81" s="299"/>
      <c r="G81" s="299"/>
      <c r="H81" s="19"/>
    </row>
    <row r="82" spans="1:15" s="13" customFormat="1" ht="33.75" customHeight="1" x14ac:dyDescent="0.25">
      <c r="A82" s="130"/>
      <c r="B82" s="135"/>
      <c r="C82" s="15"/>
      <c r="D82" s="15"/>
      <c r="E82" s="15"/>
      <c r="F82" s="15"/>
      <c r="G82" s="296"/>
      <c r="H82" s="304"/>
    </row>
    <row r="83" spans="1:15" s="13" customFormat="1" ht="22.5" customHeight="1" x14ac:dyDescent="0.25">
      <c r="A83" s="15"/>
      <c r="B83" s="133"/>
      <c r="C83" s="19"/>
      <c r="D83" s="19"/>
      <c r="E83" s="19"/>
      <c r="F83" s="19"/>
      <c r="G83" s="299"/>
      <c r="H83" s="19"/>
    </row>
    <row r="84" spans="1:15" s="13" customFormat="1" ht="36.75" customHeight="1" x14ac:dyDescent="0.2">
      <c r="A84" s="15"/>
      <c r="B84" s="17"/>
      <c r="C84" s="19"/>
      <c r="D84" s="19"/>
      <c r="E84" s="19"/>
      <c r="F84" s="19"/>
      <c r="G84" s="299"/>
      <c r="H84" s="19"/>
    </row>
    <row r="85" spans="1:15" s="13" customFormat="1" ht="21.75" customHeight="1" x14ac:dyDescent="0.2">
      <c r="A85" s="15"/>
      <c r="B85" s="17"/>
      <c r="C85" s="19"/>
      <c r="D85" s="19"/>
      <c r="E85" s="19"/>
      <c r="F85" s="19"/>
      <c r="G85" s="299"/>
      <c r="H85" s="19"/>
    </row>
    <row r="86" spans="1:15" s="13" customFormat="1" ht="19.5" customHeight="1" x14ac:dyDescent="0.2">
      <c r="A86" s="15"/>
      <c r="B86" s="17"/>
      <c r="C86" s="19"/>
      <c r="D86" s="19"/>
      <c r="E86" s="19"/>
      <c r="F86" s="19"/>
      <c r="G86" s="299"/>
      <c r="H86" s="19"/>
    </row>
    <row r="87" spans="1:15" s="13" customFormat="1" ht="17.25" customHeight="1" x14ac:dyDescent="0.25">
      <c r="A87" s="130"/>
      <c r="B87" s="135"/>
      <c r="C87" s="19"/>
      <c r="D87" s="19"/>
      <c r="E87" s="19"/>
      <c r="F87" s="19"/>
      <c r="G87" s="299"/>
      <c r="H87" s="19"/>
    </row>
    <row r="88" spans="1:15" s="13" customFormat="1" ht="18" customHeight="1" x14ac:dyDescent="0.25">
      <c r="A88" s="130"/>
      <c r="B88" s="135"/>
      <c r="C88" s="19"/>
      <c r="D88" s="19"/>
      <c r="E88" s="19"/>
      <c r="F88" s="19"/>
      <c r="G88" s="299"/>
      <c r="H88" s="19"/>
    </row>
    <row r="89" spans="1:15" s="13" customFormat="1" ht="24.75" customHeight="1" x14ac:dyDescent="0.25">
      <c r="A89" s="306"/>
      <c r="B89" s="307"/>
      <c r="C89" s="299"/>
      <c r="D89" s="299"/>
      <c r="E89" s="299"/>
      <c r="F89" s="299"/>
      <c r="G89" s="299"/>
      <c r="H89" s="19"/>
    </row>
    <row r="90" spans="1:15" s="13" customFormat="1" ht="37.5" customHeight="1" thickBot="1" x14ac:dyDescent="0.3">
      <c r="A90" s="15"/>
      <c r="B90" s="135"/>
      <c r="C90" s="16"/>
      <c r="D90" s="16"/>
      <c r="E90" s="16"/>
      <c r="F90" s="16"/>
      <c r="G90" s="315"/>
      <c r="H90" s="309"/>
    </row>
    <row r="91" spans="1:15" s="13" customFormat="1" ht="37.5" customHeight="1" thickBot="1" x14ac:dyDescent="0.25">
      <c r="A91" s="316"/>
      <c r="B91" s="317"/>
      <c r="C91" s="315"/>
      <c r="D91" s="315"/>
      <c r="E91" s="315"/>
      <c r="F91" s="308"/>
      <c r="G91" s="308"/>
      <c r="H91" s="141"/>
    </row>
    <row r="92" spans="1:15" s="13" customFormat="1" ht="15" customHeight="1" x14ac:dyDescent="0.25">
      <c r="A92" s="130"/>
      <c r="B92" s="135"/>
      <c r="C92" s="16"/>
      <c r="D92" s="16"/>
      <c r="E92" s="16"/>
      <c r="F92" s="16"/>
      <c r="G92" s="299"/>
      <c r="H92" s="19"/>
    </row>
    <row r="93" spans="1:15" s="13" customFormat="1" ht="18" customHeight="1" x14ac:dyDescent="0.25">
      <c r="A93" s="130"/>
      <c r="B93" s="135"/>
      <c r="C93" s="16"/>
      <c r="D93" s="16"/>
      <c r="E93" s="16"/>
      <c r="F93" s="16"/>
      <c r="G93" s="299"/>
      <c r="H93" s="19"/>
    </row>
    <row r="94" spans="1:15" s="13" customFormat="1" ht="21.75" customHeight="1" x14ac:dyDescent="0.25">
      <c r="A94" s="306"/>
      <c r="B94" s="307"/>
      <c r="C94" s="315"/>
      <c r="D94" s="315"/>
      <c r="E94" s="315"/>
      <c r="F94" s="315"/>
      <c r="G94" s="299"/>
      <c r="H94" s="19"/>
    </row>
    <row r="95" spans="1:15" s="13" customFormat="1" ht="19.899999999999999" customHeight="1" x14ac:dyDescent="0.25">
      <c r="A95" s="130"/>
      <c r="B95" s="133"/>
      <c r="C95" s="15"/>
      <c r="D95" s="19"/>
      <c r="E95" s="19"/>
      <c r="F95" s="19"/>
      <c r="G95" s="299"/>
      <c r="H95" s="19"/>
    </row>
    <row r="96" spans="1:15" s="13" customFormat="1" ht="15.75" customHeight="1" x14ac:dyDescent="0.25">
      <c r="A96" s="130"/>
      <c r="B96" s="135"/>
      <c r="C96" s="15"/>
      <c r="D96" s="19"/>
      <c r="E96" s="19"/>
      <c r="F96" s="19"/>
      <c r="G96" s="299"/>
      <c r="H96" s="19"/>
      <c r="J96" s="139"/>
      <c r="K96" s="834"/>
      <c r="L96" s="834"/>
      <c r="M96" s="834"/>
      <c r="N96" s="834"/>
      <c r="O96" s="834"/>
    </row>
    <row r="97" spans="1:8" s="13" customFormat="1" ht="19.5" hidden="1" customHeight="1" x14ac:dyDescent="0.25">
      <c r="A97" s="130"/>
      <c r="B97" s="135"/>
      <c r="C97" s="19"/>
      <c r="D97" s="19"/>
      <c r="E97" s="19"/>
      <c r="F97" s="19"/>
      <c r="G97" s="299"/>
      <c r="H97" s="19"/>
    </row>
    <row r="98" spans="1:8" s="13" customFormat="1" ht="13.5" customHeight="1" x14ac:dyDescent="0.25">
      <c r="A98" s="130"/>
      <c r="B98" s="135"/>
      <c r="C98" s="15"/>
      <c r="D98" s="19"/>
      <c r="E98" s="19"/>
      <c r="F98" s="19"/>
      <c r="G98" s="299"/>
      <c r="H98" s="19"/>
    </row>
    <row r="99" spans="1:8" s="13" customFormat="1" ht="15.75" customHeight="1" x14ac:dyDescent="0.25">
      <c r="A99" s="132"/>
      <c r="B99" s="133"/>
      <c r="C99" s="19"/>
      <c r="D99" s="19"/>
      <c r="E99" s="19"/>
      <c r="F99" s="19"/>
      <c r="G99" s="19"/>
      <c r="H99" s="19"/>
    </row>
    <row r="100" spans="1:8" s="13" customFormat="1" ht="13.5" customHeight="1" x14ac:dyDescent="0.25">
      <c r="A100" s="132"/>
      <c r="B100" s="133"/>
      <c r="C100" s="19"/>
      <c r="D100" s="19"/>
      <c r="E100" s="19"/>
      <c r="F100" s="19"/>
      <c r="G100" s="19"/>
      <c r="H100" s="19"/>
    </row>
    <row r="101" spans="1:8" s="13" customFormat="1" ht="20.25" customHeight="1" x14ac:dyDescent="0.25">
      <c r="A101" s="130"/>
      <c r="B101" s="135"/>
      <c r="C101" s="296"/>
      <c r="D101" s="19"/>
      <c r="E101" s="19"/>
      <c r="F101" s="19"/>
      <c r="G101" s="19"/>
      <c r="H101" s="19"/>
    </row>
    <row r="102" spans="1:8" s="13" customFormat="1" ht="19.899999999999999" customHeight="1" x14ac:dyDescent="0.25">
      <c r="A102" s="140"/>
      <c r="B102" s="143"/>
      <c r="C102" s="318"/>
      <c r="D102" s="326"/>
      <c r="E102" s="326"/>
      <c r="F102" s="326"/>
      <c r="G102" s="319"/>
      <c r="H102" s="318"/>
    </row>
  </sheetData>
  <mergeCells count="12">
    <mergeCell ref="N11:O11"/>
    <mergeCell ref="D9:D11"/>
    <mergeCell ref="K96:O96"/>
    <mergeCell ref="L11:M11"/>
    <mergeCell ref="K24:N25"/>
    <mergeCell ref="H8:H12"/>
    <mergeCell ref="G8:G12"/>
    <mergeCell ref="A8:A11"/>
    <mergeCell ref="B8:B11"/>
    <mergeCell ref="C8:C11"/>
    <mergeCell ref="D8:F8"/>
    <mergeCell ref="E9:F10"/>
  </mergeCells>
  <phoneticPr fontId="0" type="noConversion"/>
  <pageMargins left="0.64" right="0.25" top="0.3" bottom="0.32" header="0.3" footer="0.3"/>
  <pageSetup paperSize="9" scale="3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6"/>
  <sheetViews>
    <sheetView topLeftCell="M1" zoomScale="70" zoomScaleNormal="70" workbookViewId="0">
      <selection activeCell="B27" sqref="B27"/>
    </sheetView>
  </sheetViews>
  <sheetFormatPr defaultColWidth="9.140625" defaultRowHeight="19.899999999999999" customHeight="1" x14ac:dyDescent="0.2"/>
  <cols>
    <col min="1" max="1" width="15.7109375" style="14" hidden="1" customWidth="1"/>
    <col min="2" max="2" width="50.5703125" style="35" hidden="1" customWidth="1"/>
    <col min="3" max="3" width="11.5703125" style="14" hidden="1" customWidth="1"/>
    <col min="4" max="4" width="13" style="14" hidden="1" customWidth="1"/>
    <col min="5" max="5" width="10" style="14" hidden="1" customWidth="1"/>
    <col min="6" max="6" width="16.7109375" style="14" hidden="1" customWidth="1"/>
    <col min="7" max="7" width="15.42578125" style="36" hidden="1" customWidth="1"/>
    <col min="8" max="8" width="9.140625" style="14" hidden="1" customWidth="1"/>
    <col min="9" max="9" width="9.140625" style="13" hidden="1" customWidth="1"/>
    <col min="10" max="10" width="16.28515625" style="13" hidden="1" customWidth="1"/>
    <col min="11" max="12" width="9.140625" style="13" hidden="1" customWidth="1"/>
    <col min="13" max="16384" width="9.140625" style="13"/>
  </cols>
  <sheetData>
    <row r="2" spans="1:8" ht="19.899999999999999" customHeight="1" x14ac:dyDescent="0.2">
      <c r="A2" s="6"/>
      <c r="B2" s="12"/>
      <c r="C2" s="6"/>
      <c r="D2" s="7" t="s">
        <v>71</v>
      </c>
      <c r="F2" s="6"/>
      <c r="G2" s="8"/>
      <c r="H2" s="6"/>
    </row>
    <row r="3" spans="1:8" ht="19.899999999999999" customHeight="1" x14ac:dyDescent="0.2">
      <c r="A3" s="6"/>
      <c r="B3" s="12"/>
      <c r="C3" s="6"/>
      <c r="D3" s="8" t="s">
        <v>50</v>
      </c>
      <c r="F3" s="6"/>
      <c r="G3" s="8"/>
      <c r="H3" s="6"/>
    </row>
    <row r="4" spans="1:8" ht="19.899999999999999" customHeight="1" x14ac:dyDescent="0.2">
      <c r="A4" s="6"/>
      <c r="B4" s="12"/>
      <c r="C4" s="6"/>
      <c r="D4" s="8"/>
      <c r="F4" s="6"/>
      <c r="G4" s="8"/>
      <c r="H4" s="6"/>
    </row>
    <row r="5" spans="1:8" ht="19.899999999999999" customHeight="1" x14ac:dyDescent="0.2">
      <c r="A5" s="6"/>
      <c r="B5" s="12"/>
      <c r="C5" s="6"/>
      <c r="D5" s="9">
        <f>БУП!B2</f>
        <v>0</v>
      </c>
      <c r="F5" s="6"/>
      <c r="G5" s="8"/>
      <c r="H5" s="6"/>
    </row>
    <row r="6" spans="1:8" ht="19.899999999999999" customHeight="1" x14ac:dyDescent="0.2">
      <c r="A6" s="6"/>
      <c r="B6" s="12"/>
      <c r="C6" s="6"/>
      <c r="D6" s="8"/>
      <c r="F6" s="6"/>
      <c r="G6" s="8"/>
      <c r="H6" s="6"/>
    </row>
    <row r="7" spans="1:8" ht="19.899999999999999" customHeight="1" x14ac:dyDescent="0.2">
      <c r="A7" s="6"/>
      <c r="B7" s="12"/>
      <c r="C7" s="6"/>
      <c r="D7" s="8">
        <f>БУП!B3</f>
        <v>0</v>
      </c>
      <c r="F7" s="6"/>
      <c r="G7" s="8"/>
      <c r="H7" s="6"/>
    </row>
    <row r="8" spans="1:8" ht="19.899999999999999" customHeight="1" x14ac:dyDescent="0.2">
      <c r="A8" s="6"/>
      <c r="B8" s="12"/>
      <c r="C8" s="6"/>
      <c r="D8" s="8" t="e">
        <f>БУП!#REF!</f>
        <v>#REF!</v>
      </c>
      <c r="F8" s="6"/>
      <c r="G8" s="8"/>
      <c r="H8" s="6"/>
    </row>
    <row r="9" spans="1:8" ht="19.899999999999999" customHeight="1" x14ac:dyDescent="0.2">
      <c r="A9" s="6"/>
      <c r="B9" s="12"/>
      <c r="C9" s="6"/>
      <c r="D9" s="8"/>
      <c r="F9" s="6"/>
      <c r="G9" s="8"/>
      <c r="H9" s="6"/>
    </row>
    <row r="10" spans="1:8" ht="19.899999999999999" customHeight="1" x14ac:dyDescent="0.2">
      <c r="A10" s="6"/>
      <c r="B10" s="12"/>
      <c r="C10" s="6"/>
      <c r="D10" s="8">
        <f>БУП!B4</f>
        <v>0</v>
      </c>
      <c r="F10" s="6"/>
      <c r="G10" s="8"/>
      <c r="H10" s="6"/>
    </row>
    <row r="11" spans="1:8" ht="19.899999999999999" customHeight="1" x14ac:dyDescent="0.2">
      <c r="A11" s="6"/>
      <c r="B11" s="12"/>
      <c r="C11" s="6"/>
      <c r="D11" s="8"/>
      <c r="F11" s="6"/>
      <c r="G11" s="8"/>
      <c r="H11" s="6"/>
    </row>
    <row r="12" spans="1:8" ht="19.899999999999999" customHeight="1" x14ac:dyDescent="0.2">
      <c r="A12" s="6"/>
      <c r="B12" s="12"/>
      <c r="C12" s="6"/>
      <c r="D12" s="8">
        <f>БУП!B5</f>
        <v>0</v>
      </c>
      <c r="F12" s="6"/>
      <c r="G12" s="8"/>
      <c r="H12" s="6"/>
    </row>
    <row r="13" spans="1:8" ht="19.899999999999999" customHeight="1" x14ac:dyDescent="0.2">
      <c r="A13" s="6"/>
      <c r="B13" s="12"/>
      <c r="C13" s="6"/>
      <c r="D13" s="8">
        <f>БУП!B6</f>
        <v>0</v>
      </c>
      <c r="F13" s="6"/>
      <c r="G13" s="8"/>
      <c r="H13" s="6"/>
    </row>
    <row r="14" spans="1:8" ht="19.899999999999999" customHeight="1" x14ac:dyDescent="0.2">
      <c r="A14" s="6"/>
      <c r="B14" s="12"/>
      <c r="C14" s="6"/>
      <c r="D14" s="8">
        <f>БУП!B7</f>
        <v>0</v>
      </c>
      <c r="F14" s="6"/>
      <c r="G14" s="8"/>
      <c r="H14" s="6"/>
    </row>
    <row r="15" spans="1:8" ht="19.899999999999999" customHeight="1" x14ac:dyDescent="0.2">
      <c r="A15" s="6"/>
      <c r="B15" s="12"/>
      <c r="C15" s="6"/>
      <c r="D15" s="6"/>
      <c r="E15" s="6"/>
      <c r="F15" s="6"/>
      <c r="G15" s="8"/>
      <c r="H15" s="6"/>
    </row>
    <row r="16" spans="1:8" ht="34.15" customHeight="1" x14ac:dyDescent="0.2">
      <c r="A16" s="823" t="s">
        <v>49</v>
      </c>
      <c r="B16" s="823" t="s">
        <v>48</v>
      </c>
      <c r="C16" s="841" t="s">
        <v>47</v>
      </c>
      <c r="D16" s="841" t="s">
        <v>46</v>
      </c>
      <c r="E16" s="848" t="s">
        <v>45</v>
      </c>
      <c r="F16" s="849"/>
      <c r="G16" s="850"/>
      <c r="H16" s="841" t="s">
        <v>44</v>
      </c>
    </row>
    <row r="17" spans="1:17" ht="19.899999999999999" customHeight="1" x14ac:dyDescent="0.2">
      <c r="A17" s="824"/>
      <c r="B17" s="824"/>
      <c r="C17" s="842"/>
      <c r="D17" s="842"/>
      <c r="E17" s="823" t="s">
        <v>43</v>
      </c>
      <c r="F17" s="844" t="s">
        <v>42</v>
      </c>
      <c r="G17" s="845"/>
      <c r="H17" s="842"/>
    </row>
    <row r="18" spans="1:17" ht="19.899999999999999" customHeight="1" x14ac:dyDescent="0.2">
      <c r="A18" s="824"/>
      <c r="B18" s="824"/>
      <c r="C18" s="842"/>
      <c r="D18" s="842"/>
      <c r="E18" s="824"/>
      <c r="F18" s="846"/>
      <c r="G18" s="847"/>
      <c r="H18" s="842"/>
    </row>
    <row r="19" spans="1:17" ht="36" customHeight="1" x14ac:dyDescent="0.2">
      <c r="A19" s="825"/>
      <c r="B19" s="825"/>
      <c r="C19" s="843"/>
      <c r="D19" s="843"/>
      <c r="E19" s="825"/>
      <c r="F19" s="15" t="s">
        <v>41</v>
      </c>
      <c r="G19" s="15" t="s">
        <v>40</v>
      </c>
      <c r="H19" s="843"/>
      <c r="J19" s="16" t="s">
        <v>60</v>
      </c>
    </row>
    <row r="20" spans="1:17" ht="19.899999999999999" customHeight="1" x14ac:dyDescent="0.2">
      <c r="A20" s="17"/>
      <c r="B20" s="10" t="s">
        <v>125</v>
      </c>
      <c r="C20" s="18" t="e">
        <f>E20/36</f>
        <v>#REF!</v>
      </c>
      <c r="D20" s="29" t="e">
        <f>БУП!#REF!</f>
        <v>#REF!</v>
      </c>
      <c r="E20" s="29" t="e">
        <f>БУП!#REF!</f>
        <v>#REF!</v>
      </c>
      <c r="F20" s="29" t="e">
        <f>БУП!#REF!</f>
        <v>#REF!</v>
      </c>
      <c r="G20" s="29" t="e">
        <f>БУП!#REF!</f>
        <v>#REF!</v>
      </c>
      <c r="H20" s="19"/>
      <c r="J20" s="20" t="e">
        <f>F20/E20</f>
        <v>#REF!</v>
      </c>
    </row>
    <row r="21" spans="1:17" ht="19.899999999999999" customHeight="1" x14ac:dyDescent="0.2">
      <c r="A21" s="21"/>
      <c r="B21" s="129" t="s">
        <v>74</v>
      </c>
      <c r="C21" s="144" t="e">
        <f>E21/36</f>
        <v>#REF!</v>
      </c>
      <c r="D21" s="162" t="e">
        <f>D23+D34+D40+D60</f>
        <v>#REF!</v>
      </c>
      <c r="E21" s="137" t="e">
        <f>E24+E35+E44+E60</f>
        <v>#REF!</v>
      </c>
      <c r="F21" s="22">
        <f>F24+F35+F44+F60</f>
        <v>382</v>
      </c>
      <c r="G21" s="22">
        <f>G24+G35+G44+G60</f>
        <v>70</v>
      </c>
      <c r="H21" s="22"/>
      <c r="J21" s="20" t="e">
        <f t="shared" ref="J21:J38" si="0">F21/E21</f>
        <v>#REF!</v>
      </c>
    </row>
    <row r="22" spans="1:17" ht="30" customHeight="1" x14ac:dyDescent="0.2">
      <c r="A22" s="15" t="s">
        <v>39</v>
      </c>
      <c r="B22" s="10" t="s">
        <v>126</v>
      </c>
      <c r="C22" s="18">
        <f>E22/36</f>
        <v>0</v>
      </c>
      <c r="D22" s="162">
        <f t="shared" ref="D22:D84" si="1">E22*1.5</f>
        <v>0</v>
      </c>
      <c r="E22" s="187">
        <f>БУП!D13</f>
        <v>0</v>
      </c>
      <c r="F22" s="71">
        <f>БУП!E13</f>
        <v>0</v>
      </c>
      <c r="G22" s="19"/>
      <c r="H22" s="15"/>
      <c r="J22" s="20" t="e">
        <f t="shared" si="0"/>
        <v>#DIV/0!</v>
      </c>
    </row>
    <row r="23" spans="1:17" ht="19.899999999999999" customHeight="1" x14ac:dyDescent="0.2">
      <c r="A23" s="23"/>
      <c r="B23" s="129" t="s">
        <v>93</v>
      </c>
      <c r="C23" s="25">
        <v>13</v>
      </c>
      <c r="D23" s="162">
        <f>D25+D26+D27+D28+D29</f>
        <v>0</v>
      </c>
      <c r="E23" s="145">
        <f>E24+E30</f>
        <v>116</v>
      </c>
      <c r="F23" s="146">
        <f>F24+F30</f>
        <v>112</v>
      </c>
      <c r="G23" s="146">
        <f>G24+G30</f>
        <v>0</v>
      </c>
      <c r="H23" s="23"/>
      <c r="J23" s="20">
        <f t="shared" si="0"/>
        <v>0.96551724137931039</v>
      </c>
    </row>
    <row r="24" spans="1:17" ht="19.899999999999999" customHeight="1" x14ac:dyDescent="0.2">
      <c r="A24" s="17"/>
      <c r="B24" s="147" t="s">
        <v>38</v>
      </c>
      <c r="C24" s="18"/>
      <c r="D24" s="162">
        <f t="shared" si="1"/>
        <v>0</v>
      </c>
      <c r="E24" s="79">
        <f>SUM(E25:E29)</f>
        <v>0</v>
      </c>
      <c r="F24" s="79"/>
      <c r="G24" s="79">
        <f>G25+G26+G27+G28</f>
        <v>0</v>
      </c>
      <c r="H24" s="15"/>
      <c r="J24" s="20" t="e">
        <f t="shared" si="0"/>
        <v>#DIV/0!</v>
      </c>
    </row>
    <row r="25" spans="1:17" ht="19.899999999999999" customHeight="1" x14ac:dyDescent="0.2">
      <c r="A25" s="19" t="s">
        <v>37</v>
      </c>
      <c r="B25" s="70">
        <f>БУП!B15</f>
        <v>0</v>
      </c>
      <c r="C25" s="18"/>
      <c r="D25" s="162">
        <f t="shared" si="1"/>
        <v>0</v>
      </c>
      <c r="E25" s="156">
        <f>БУП!D15</f>
        <v>0</v>
      </c>
      <c r="F25" s="156">
        <v>8</v>
      </c>
      <c r="G25" s="156"/>
      <c r="H25" s="19"/>
      <c r="J25" s="20" t="e">
        <f t="shared" si="0"/>
        <v>#DIV/0!</v>
      </c>
    </row>
    <row r="26" spans="1:17" ht="19.899999999999999" customHeight="1" x14ac:dyDescent="0.2">
      <c r="A26" s="19" t="s">
        <v>36</v>
      </c>
      <c r="B26" s="70">
        <f>БУП!B16</f>
        <v>0</v>
      </c>
      <c r="C26" s="18"/>
      <c r="D26" s="162">
        <f t="shared" si="1"/>
        <v>0</v>
      </c>
      <c r="E26" s="156">
        <f>БУП!D16</f>
        <v>0</v>
      </c>
      <c r="F26" s="156">
        <v>8</v>
      </c>
      <c r="G26" s="156"/>
      <c r="H26" s="19"/>
      <c r="J26" s="20" t="e">
        <f t="shared" si="0"/>
        <v>#DIV/0!</v>
      </c>
    </row>
    <row r="27" spans="1:17" ht="42" customHeight="1" x14ac:dyDescent="0.2">
      <c r="A27" s="19" t="s">
        <v>35</v>
      </c>
      <c r="B27" s="70"/>
      <c r="C27" s="18"/>
      <c r="D27" s="162">
        <f t="shared" si="1"/>
        <v>0</v>
      </c>
      <c r="E27" s="156">
        <f>БУП!D17</f>
        <v>0</v>
      </c>
      <c r="F27" s="156">
        <v>166</v>
      </c>
      <c r="G27" s="156"/>
      <c r="H27" s="24"/>
      <c r="J27" s="20" t="e">
        <f t="shared" si="0"/>
        <v>#DIV/0!</v>
      </c>
    </row>
    <row r="28" spans="1:17" ht="19.899999999999999" customHeight="1" x14ac:dyDescent="0.2">
      <c r="A28" s="19" t="s">
        <v>34</v>
      </c>
      <c r="B28" s="70">
        <f>БУП!B18</f>
        <v>0</v>
      </c>
      <c r="C28" s="18"/>
      <c r="D28" s="162">
        <f t="shared" si="1"/>
        <v>0</v>
      </c>
      <c r="E28" s="156">
        <f>БУП!D18</f>
        <v>0</v>
      </c>
      <c r="F28" s="156">
        <v>166</v>
      </c>
      <c r="G28" s="156"/>
      <c r="H28" s="24"/>
      <c r="J28" s="20" t="e">
        <f t="shared" si="0"/>
        <v>#DIV/0!</v>
      </c>
    </row>
    <row r="29" spans="1:17" ht="19.899999999999999" customHeight="1" x14ac:dyDescent="0.2">
      <c r="A29" s="19">
        <f>БУП!A19</f>
        <v>0</v>
      </c>
      <c r="B29" s="70">
        <f>БУП!B19</f>
        <v>0</v>
      </c>
      <c r="C29" s="18"/>
      <c r="D29" s="162">
        <f t="shared" si="1"/>
        <v>0</v>
      </c>
      <c r="E29" s="156">
        <f>БУП!D19</f>
        <v>0</v>
      </c>
      <c r="F29" s="156">
        <v>20</v>
      </c>
      <c r="G29" s="156"/>
      <c r="H29" s="24"/>
      <c r="J29" s="20" t="e">
        <f t="shared" si="0"/>
        <v>#DIV/0!</v>
      </c>
    </row>
    <row r="30" spans="1:17" ht="19.899999999999999" customHeight="1" x14ac:dyDescent="0.2">
      <c r="A30" s="17"/>
      <c r="B30" s="147" t="s">
        <v>52</v>
      </c>
      <c r="C30" s="18"/>
      <c r="D30" s="162">
        <f t="shared" si="1"/>
        <v>174</v>
      </c>
      <c r="E30" s="186">
        <f>E31+E32</f>
        <v>116</v>
      </c>
      <c r="F30" s="186">
        <f>F31+F32</f>
        <v>112</v>
      </c>
      <c r="G30" s="186">
        <f>G31+G32</f>
        <v>0</v>
      </c>
      <c r="H30" s="19"/>
      <c r="J30" s="20">
        <f t="shared" si="0"/>
        <v>0.96551724137931039</v>
      </c>
    </row>
    <row r="31" spans="1:17" ht="19.899999999999999" customHeight="1" x14ac:dyDescent="0.2">
      <c r="A31" s="151" t="s">
        <v>162</v>
      </c>
      <c r="B31" s="180" t="s">
        <v>132</v>
      </c>
      <c r="C31" s="153"/>
      <c r="D31" s="155">
        <f t="shared" si="1"/>
        <v>54</v>
      </c>
      <c r="E31" s="151">
        <v>36</v>
      </c>
      <c r="F31" s="151">
        <v>36</v>
      </c>
      <c r="G31" s="151"/>
      <c r="H31" s="151"/>
      <c r="J31" s="20">
        <f t="shared" si="0"/>
        <v>1</v>
      </c>
    </row>
    <row r="32" spans="1:17" ht="39" customHeight="1" x14ac:dyDescent="0.2">
      <c r="A32" s="151" t="s">
        <v>163</v>
      </c>
      <c r="B32" s="180" t="s">
        <v>133</v>
      </c>
      <c r="C32" s="153"/>
      <c r="D32" s="155">
        <f t="shared" si="1"/>
        <v>120</v>
      </c>
      <c r="E32" s="151">
        <v>80</v>
      </c>
      <c r="F32" s="151">
        <v>76</v>
      </c>
      <c r="G32" s="151"/>
      <c r="H32" s="151"/>
      <c r="J32" s="20">
        <f t="shared" si="0"/>
        <v>0.95</v>
      </c>
      <c r="Q32" s="134"/>
    </row>
    <row r="33" spans="1:17" ht="30" customHeight="1" x14ac:dyDescent="0.2">
      <c r="A33" s="15" t="s">
        <v>33</v>
      </c>
      <c r="B33" s="10" t="s">
        <v>127</v>
      </c>
      <c r="C33" s="189">
        <f>E33/36</f>
        <v>0</v>
      </c>
      <c r="D33" s="162">
        <f t="shared" si="1"/>
        <v>0</v>
      </c>
      <c r="E33" s="188">
        <f>БУП!D24</f>
        <v>0</v>
      </c>
      <c r="F33" s="188">
        <f>БУП!E24</f>
        <v>0</v>
      </c>
      <c r="G33" s="19"/>
      <c r="H33" s="15"/>
      <c r="J33" s="20" t="e">
        <f t="shared" si="0"/>
        <v>#DIV/0!</v>
      </c>
      <c r="Q33" s="134"/>
    </row>
    <row r="34" spans="1:17" ht="19.899999999999999" customHeight="1" x14ac:dyDescent="0.2">
      <c r="A34" s="23"/>
      <c r="B34" s="129" t="s">
        <v>100</v>
      </c>
      <c r="C34" s="25"/>
      <c r="D34" s="30">
        <f t="shared" si="1"/>
        <v>0</v>
      </c>
      <c r="E34" s="72">
        <f>E35</f>
        <v>0</v>
      </c>
      <c r="F34" s="72">
        <f>F35</f>
        <v>90</v>
      </c>
      <c r="G34" s="72">
        <f>G35</f>
        <v>0</v>
      </c>
      <c r="H34" s="23"/>
      <c r="J34" s="20"/>
      <c r="P34" s="134">
        <f>E30+E54+E61</f>
        <v>400</v>
      </c>
    </row>
    <row r="35" spans="1:17" ht="19.899999999999999" customHeight="1" x14ac:dyDescent="0.2">
      <c r="A35" s="17"/>
      <c r="B35" s="147" t="s">
        <v>32</v>
      </c>
      <c r="C35" s="18"/>
      <c r="D35" s="79">
        <f>D36+D37+D38</f>
        <v>0</v>
      </c>
      <c r="E35" s="79">
        <f>E36+E37+E38</f>
        <v>0</v>
      </c>
      <c r="F35" s="186">
        <f>SUM(F36:F37:F38)</f>
        <v>90</v>
      </c>
      <c r="G35" s="186">
        <f>SUM(G36:G37)</f>
        <v>0</v>
      </c>
      <c r="H35" s="15"/>
      <c r="J35" s="20" t="e">
        <f t="shared" si="0"/>
        <v>#DIV/0!</v>
      </c>
    </row>
    <row r="36" spans="1:17" ht="19.899999999999999" customHeight="1" x14ac:dyDescent="0.2">
      <c r="A36" s="19" t="s">
        <v>31</v>
      </c>
      <c r="B36" s="70">
        <f>БУП!B26</f>
        <v>0</v>
      </c>
      <c r="C36" s="18"/>
      <c r="D36" s="162">
        <f t="shared" si="1"/>
        <v>0</v>
      </c>
      <c r="E36" s="162">
        <f>БУП!D26</f>
        <v>0</v>
      </c>
      <c r="F36" s="156">
        <v>26</v>
      </c>
      <c r="G36" s="156"/>
      <c r="H36" s="19"/>
      <c r="J36" s="20" t="e">
        <f t="shared" si="0"/>
        <v>#DIV/0!</v>
      </c>
    </row>
    <row r="37" spans="1:17" ht="19.899999999999999" customHeight="1" x14ac:dyDescent="0.2">
      <c r="A37" s="19" t="s">
        <v>30</v>
      </c>
      <c r="B37" s="70">
        <f>БУП!B27</f>
        <v>0</v>
      </c>
      <c r="C37" s="18"/>
      <c r="D37" s="162">
        <f t="shared" si="1"/>
        <v>0</v>
      </c>
      <c r="E37" s="162">
        <f>БУП!D27</f>
        <v>0</v>
      </c>
      <c r="F37" s="156">
        <v>50</v>
      </c>
      <c r="G37" s="156"/>
      <c r="H37" s="19"/>
      <c r="J37" s="20" t="e">
        <f t="shared" si="0"/>
        <v>#DIV/0!</v>
      </c>
    </row>
    <row r="38" spans="1:17" ht="19.899999999999999" customHeight="1" x14ac:dyDescent="0.2">
      <c r="A38" s="19">
        <f>БУП!A28</f>
        <v>0</v>
      </c>
      <c r="B38" s="70">
        <f>БУП!B28</f>
        <v>0</v>
      </c>
      <c r="C38" s="18"/>
      <c r="D38" s="162">
        <f t="shared" si="1"/>
        <v>0</v>
      </c>
      <c r="E38" s="162">
        <f>БУП!D28</f>
        <v>0</v>
      </c>
      <c r="F38" s="156">
        <v>14</v>
      </c>
      <c r="G38" s="156"/>
      <c r="H38" s="19"/>
      <c r="J38" s="20" t="e">
        <f t="shared" si="0"/>
        <v>#DIV/0!</v>
      </c>
    </row>
    <row r="39" spans="1:17" ht="19.899999999999999" customHeight="1" x14ac:dyDescent="0.2">
      <c r="A39" s="15" t="s">
        <v>29</v>
      </c>
      <c r="B39" s="10" t="s">
        <v>128</v>
      </c>
      <c r="C39" s="18">
        <f>E39/36</f>
        <v>9.7777777777777786</v>
      </c>
      <c r="D39" s="162">
        <f t="shared" si="1"/>
        <v>528</v>
      </c>
      <c r="E39" s="29">
        <f>E41</f>
        <v>352</v>
      </c>
      <c r="F39" s="15">
        <f>БУП!E29</f>
        <v>0</v>
      </c>
      <c r="G39" s="15">
        <f>БУП!F29</f>
        <v>0</v>
      </c>
      <c r="H39" s="19"/>
      <c r="J39" s="20">
        <f>(F39+G39)/E39</f>
        <v>0</v>
      </c>
    </row>
    <row r="40" spans="1:17" ht="19.899999999999999" customHeight="1" x14ac:dyDescent="0.2">
      <c r="A40" s="23"/>
      <c r="B40" s="129" t="s">
        <v>75</v>
      </c>
      <c r="C40" s="25">
        <f>E40/36</f>
        <v>0</v>
      </c>
      <c r="D40" s="30">
        <f>D44+D6</f>
        <v>0</v>
      </c>
      <c r="E40" s="30">
        <f>E44+E6</f>
        <v>0</v>
      </c>
      <c r="F40" s="30">
        <f>F44+F6</f>
        <v>296</v>
      </c>
      <c r="G40" s="30">
        <f>G44+G6</f>
        <v>0</v>
      </c>
      <c r="H40" s="22"/>
      <c r="J40" s="20" t="e">
        <f t="shared" ref="J40:J81" si="2">(F40+G40)/E40</f>
        <v>#DIV/0!</v>
      </c>
    </row>
    <row r="41" spans="1:17" ht="19.899999999999999" customHeight="1" x14ac:dyDescent="0.2">
      <c r="A41" s="23"/>
      <c r="B41" s="129" t="s">
        <v>94</v>
      </c>
      <c r="C41" s="25">
        <f>E41/36</f>
        <v>9.7777777777777786</v>
      </c>
      <c r="D41" s="30">
        <f>D43+D54</f>
        <v>528</v>
      </c>
      <c r="E41" s="30">
        <f>E43+E54</f>
        <v>352</v>
      </c>
      <c r="F41" s="30">
        <f>F43+F54</f>
        <v>488</v>
      </c>
      <c r="G41" s="30">
        <f>G43+G54</f>
        <v>0</v>
      </c>
      <c r="H41" s="22"/>
      <c r="J41" s="20"/>
    </row>
    <row r="42" spans="1:17" ht="19.899999999999999" customHeight="1" x14ac:dyDescent="0.2">
      <c r="A42" s="15" t="s">
        <v>28</v>
      </c>
      <c r="B42" s="10" t="s">
        <v>27</v>
      </c>
      <c r="C42" s="18">
        <f>E42/36</f>
        <v>0</v>
      </c>
      <c r="D42" s="162">
        <f t="shared" si="1"/>
        <v>0</v>
      </c>
      <c r="E42" s="16">
        <f>БУП!D31</f>
        <v>0</v>
      </c>
      <c r="F42" s="16">
        <f>БУП!E31</f>
        <v>0</v>
      </c>
      <c r="G42" s="16">
        <f>БУП!F31</f>
        <v>0</v>
      </c>
      <c r="H42" s="15"/>
      <c r="J42" s="20" t="e">
        <f t="shared" si="2"/>
        <v>#DIV/0!</v>
      </c>
    </row>
    <row r="43" spans="1:17" ht="19.899999999999999" customHeight="1" x14ac:dyDescent="0.2">
      <c r="A43" s="23"/>
      <c r="B43" s="129" t="s">
        <v>95</v>
      </c>
      <c r="C43" s="25"/>
      <c r="D43" s="72">
        <f>D44+D54</f>
        <v>264</v>
      </c>
      <c r="E43" s="72">
        <f>E44+E54</f>
        <v>176</v>
      </c>
      <c r="F43" s="72">
        <f>F44+F54</f>
        <v>392</v>
      </c>
      <c r="G43" s="72">
        <f>G44+G54</f>
        <v>0</v>
      </c>
      <c r="H43" s="23"/>
      <c r="J43" s="20"/>
    </row>
    <row r="44" spans="1:17" ht="19.899999999999999" customHeight="1" x14ac:dyDescent="0.2">
      <c r="A44" s="17"/>
      <c r="B44" s="147" t="s">
        <v>26</v>
      </c>
      <c r="C44" s="18"/>
      <c r="D44" s="183">
        <f t="shared" si="1"/>
        <v>0</v>
      </c>
      <c r="E44" s="79">
        <f>SUM(E45:E53)</f>
        <v>0</v>
      </c>
      <c r="F44" s="186">
        <f>SUM(F45:F53)</f>
        <v>296</v>
      </c>
      <c r="G44" s="79">
        <f>SUM(G45:G53)</f>
        <v>0</v>
      </c>
      <c r="H44" s="15"/>
      <c r="J44" s="20" t="e">
        <f t="shared" si="2"/>
        <v>#DIV/0!</v>
      </c>
    </row>
    <row r="45" spans="1:17" ht="19.899999999999999" customHeight="1" x14ac:dyDescent="0.2">
      <c r="A45" s="19" t="s">
        <v>25</v>
      </c>
      <c r="B45" s="70">
        <f>БУП!B33</f>
        <v>0</v>
      </c>
      <c r="C45" s="18"/>
      <c r="D45" s="162">
        <f t="shared" si="1"/>
        <v>0</v>
      </c>
      <c r="E45" s="156">
        <f>БУП!D33</f>
        <v>0</v>
      </c>
      <c r="F45" s="156">
        <v>86</v>
      </c>
      <c r="G45" s="156"/>
      <c r="H45" s="19"/>
      <c r="J45" s="20" t="e">
        <f t="shared" si="2"/>
        <v>#DIV/0!</v>
      </c>
    </row>
    <row r="46" spans="1:17" ht="19.899999999999999" customHeight="1" x14ac:dyDescent="0.2">
      <c r="A46" s="19" t="s">
        <v>24</v>
      </c>
      <c r="B46" s="70">
        <f>БУП!B34</f>
        <v>0</v>
      </c>
      <c r="C46" s="18"/>
      <c r="D46" s="162">
        <f t="shared" si="1"/>
        <v>0</v>
      </c>
      <c r="E46" s="156">
        <f>БУП!D34</f>
        <v>0</v>
      </c>
      <c r="F46" s="156">
        <v>40</v>
      </c>
      <c r="G46" s="156"/>
      <c r="H46" s="19"/>
      <c r="J46" s="20" t="e">
        <f t="shared" si="2"/>
        <v>#DIV/0!</v>
      </c>
    </row>
    <row r="47" spans="1:17" ht="19.899999999999999" customHeight="1" x14ac:dyDescent="0.2">
      <c r="A47" s="19" t="s">
        <v>23</v>
      </c>
      <c r="B47" s="70">
        <f>БУП!B35</f>
        <v>0</v>
      </c>
      <c r="C47" s="18"/>
      <c r="D47" s="162">
        <f t="shared" si="1"/>
        <v>0</v>
      </c>
      <c r="E47" s="156">
        <f>БУП!D35</f>
        <v>0</v>
      </c>
      <c r="F47" s="156">
        <v>46</v>
      </c>
      <c r="G47" s="156"/>
      <c r="H47" s="19"/>
      <c r="J47" s="20" t="e">
        <f t="shared" si="2"/>
        <v>#DIV/0!</v>
      </c>
    </row>
    <row r="48" spans="1:17" ht="19.899999999999999" customHeight="1" x14ac:dyDescent="0.2">
      <c r="A48" s="19" t="s">
        <v>22</v>
      </c>
      <c r="B48" s="70">
        <f>БУП!B36</f>
        <v>0</v>
      </c>
      <c r="C48" s="18"/>
      <c r="D48" s="162">
        <f t="shared" si="1"/>
        <v>0</v>
      </c>
      <c r="E48" s="156">
        <f>БУП!D36</f>
        <v>0</v>
      </c>
      <c r="F48" s="156">
        <v>16</v>
      </c>
      <c r="G48" s="156"/>
      <c r="H48" s="19"/>
      <c r="J48" s="20" t="e">
        <f t="shared" si="2"/>
        <v>#DIV/0!</v>
      </c>
    </row>
    <row r="49" spans="1:16" ht="19.899999999999999" customHeight="1" x14ac:dyDescent="0.2">
      <c r="A49" s="19" t="s">
        <v>21</v>
      </c>
      <c r="B49" s="70">
        <f>БУП!B37</f>
        <v>0</v>
      </c>
      <c r="C49" s="18"/>
      <c r="D49" s="162">
        <f t="shared" si="1"/>
        <v>0</v>
      </c>
      <c r="E49" s="156">
        <f>БУП!D37</f>
        <v>0</v>
      </c>
      <c r="F49" s="156">
        <v>30</v>
      </c>
      <c r="G49" s="156"/>
      <c r="H49" s="24"/>
      <c r="J49" s="20" t="e">
        <f t="shared" si="2"/>
        <v>#DIV/0!</v>
      </c>
      <c r="N49" s="134"/>
    </row>
    <row r="50" spans="1:16" ht="30" customHeight="1" x14ac:dyDescent="0.2">
      <c r="A50" s="19" t="s">
        <v>20</v>
      </c>
      <c r="B50" s="70">
        <f>БУП!B38</f>
        <v>0</v>
      </c>
      <c r="C50" s="18"/>
      <c r="D50" s="162">
        <f t="shared" si="1"/>
        <v>0</v>
      </c>
      <c r="E50" s="156">
        <f>БУП!D38</f>
        <v>0</v>
      </c>
      <c r="F50" s="156">
        <v>32</v>
      </c>
      <c r="G50" s="156"/>
      <c r="H50" s="24"/>
      <c r="J50" s="20" t="e">
        <f t="shared" si="2"/>
        <v>#DIV/0!</v>
      </c>
    </row>
    <row r="51" spans="1:16" ht="35.1" customHeight="1" x14ac:dyDescent="0.2">
      <c r="A51" s="19" t="s">
        <v>19</v>
      </c>
      <c r="B51" s="70">
        <f>БУП!B39</f>
        <v>0</v>
      </c>
      <c r="C51" s="18"/>
      <c r="D51" s="162">
        <f t="shared" si="1"/>
        <v>0</v>
      </c>
      <c r="E51" s="156">
        <f>БУП!D39</f>
        <v>0</v>
      </c>
      <c r="F51" s="156">
        <v>16</v>
      </c>
      <c r="G51" s="156"/>
      <c r="H51" s="19"/>
      <c r="J51" s="20" t="e">
        <f t="shared" si="2"/>
        <v>#DIV/0!</v>
      </c>
      <c r="P51" s="134"/>
    </row>
    <row r="52" spans="1:16" ht="19.899999999999999" customHeight="1" x14ac:dyDescent="0.2">
      <c r="A52" s="19" t="s">
        <v>18</v>
      </c>
      <c r="B52" s="70">
        <f>БУП!B40</f>
        <v>0</v>
      </c>
      <c r="C52" s="18"/>
      <c r="D52" s="162">
        <f t="shared" si="1"/>
        <v>0</v>
      </c>
      <c r="E52" s="156">
        <f>БУП!D40</f>
        <v>0</v>
      </c>
      <c r="F52" s="156">
        <v>10</v>
      </c>
      <c r="G52" s="156"/>
      <c r="H52" s="19"/>
      <c r="J52" s="20" t="e">
        <f t="shared" si="2"/>
        <v>#DIV/0!</v>
      </c>
    </row>
    <row r="53" spans="1:16" ht="19.899999999999999" customHeight="1" x14ac:dyDescent="0.2">
      <c r="A53" s="19" t="s">
        <v>17</v>
      </c>
      <c r="B53" s="70">
        <f>БУП!B41</f>
        <v>0</v>
      </c>
      <c r="C53" s="18"/>
      <c r="D53" s="162">
        <f t="shared" si="1"/>
        <v>0</v>
      </c>
      <c r="E53" s="156">
        <f>БУП!D41</f>
        <v>0</v>
      </c>
      <c r="F53" s="156">
        <v>20</v>
      </c>
      <c r="G53" s="156"/>
      <c r="H53" s="19"/>
      <c r="J53" s="20" t="e">
        <f t="shared" si="2"/>
        <v>#DIV/0!</v>
      </c>
    </row>
    <row r="54" spans="1:16" ht="19.899999999999999" customHeight="1" x14ac:dyDescent="0.2">
      <c r="A54" s="17"/>
      <c r="B54" s="190" t="s">
        <v>53</v>
      </c>
      <c r="C54" s="189"/>
      <c r="D54" s="162">
        <f t="shared" si="1"/>
        <v>264</v>
      </c>
      <c r="E54" s="186">
        <f>SUM(E55:E57)</f>
        <v>176</v>
      </c>
      <c r="F54" s="186">
        <f>SUM(F55:F57)</f>
        <v>96</v>
      </c>
      <c r="G54" s="79">
        <f>SUM(G55:G57)</f>
        <v>0</v>
      </c>
      <c r="H54" s="19"/>
      <c r="J54" s="20">
        <f t="shared" si="2"/>
        <v>0.54545454545454541</v>
      </c>
    </row>
    <row r="55" spans="1:16" ht="19.899999999999999" customHeight="1" x14ac:dyDescent="0.2">
      <c r="A55" s="151" t="s">
        <v>145</v>
      </c>
      <c r="B55" s="180" t="s">
        <v>134</v>
      </c>
      <c r="C55" s="153"/>
      <c r="D55" s="155">
        <f t="shared" si="1"/>
        <v>105</v>
      </c>
      <c r="E55" s="151">
        <v>70</v>
      </c>
      <c r="F55" s="151">
        <v>66</v>
      </c>
      <c r="G55" s="151"/>
      <c r="H55" s="151"/>
      <c r="J55" s="20">
        <f t="shared" si="2"/>
        <v>0.94285714285714284</v>
      </c>
    </row>
    <row r="56" spans="1:16" ht="19.899999999999999" customHeight="1" x14ac:dyDescent="0.2">
      <c r="A56" s="151" t="s">
        <v>143</v>
      </c>
      <c r="B56" s="180" t="s">
        <v>137</v>
      </c>
      <c r="C56" s="153"/>
      <c r="D56" s="155">
        <f t="shared" si="1"/>
        <v>87</v>
      </c>
      <c r="E56" s="151">
        <v>58</v>
      </c>
      <c r="F56" s="151">
        <v>20</v>
      </c>
      <c r="G56" s="151"/>
      <c r="H56" s="151"/>
      <c r="J56" s="20">
        <f t="shared" si="2"/>
        <v>0.34482758620689657</v>
      </c>
    </row>
    <row r="57" spans="1:16" ht="19.899999999999999" customHeight="1" x14ac:dyDescent="0.2">
      <c r="A57" s="151" t="s">
        <v>144</v>
      </c>
      <c r="B57" s="180" t="s">
        <v>135</v>
      </c>
      <c r="C57" s="153"/>
      <c r="D57" s="155">
        <f t="shared" si="1"/>
        <v>72</v>
      </c>
      <c r="E57" s="151">
        <v>48</v>
      </c>
      <c r="F57" s="151">
        <v>10</v>
      </c>
      <c r="G57" s="151"/>
      <c r="H57" s="151"/>
      <c r="J57" s="20">
        <f t="shared" si="2"/>
        <v>0.20833333333333334</v>
      </c>
    </row>
    <row r="58" spans="1:16" ht="19.899999999999999" customHeight="1" x14ac:dyDescent="0.2">
      <c r="A58" s="15" t="s">
        <v>16</v>
      </c>
      <c r="B58" s="10" t="s">
        <v>77</v>
      </c>
      <c r="C58" s="18">
        <f t="shared" ref="C58:C63" si="3">E58/36</f>
        <v>0</v>
      </c>
      <c r="D58" s="162">
        <f t="shared" si="1"/>
        <v>0</v>
      </c>
      <c r="E58" s="15">
        <f>БУП!D47</f>
        <v>0</v>
      </c>
      <c r="F58" s="15">
        <f>БУП!E47</f>
        <v>0</v>
      </c>
      <c r="G58" s="15">
        <f>БУП!F47</f>
        <v>0</v>
      </c>
      <c r="H58" s="19"/>
      <c r="J58" s="20" t="e">
        <f t="shared" si="2"/>
        <v>#DIV/0!</v>
      </c>
    </row>
    <row r="59" spans="1:16" ht="19.899999999999999" customHeight="1" x14ac:dyDescent="0.2">
      <c r="A59" s="23"/>
      <c r="B59" s="129" t="s">
        <v>76</v>
      </c>
      <c r="C59" s="30" t="e">
        <f>E59/36</f>
        <v>#REF!</v>
      </c>
      <c r="D59" s="30" t="e">
        <f>SUM(D60:D61)</f>
        <v>#REF!</v>
      </c>
      <c r="E59" s="30" t="e">
        <f>SUM(E60:E61)</f>
        <v>#REF!</v>
      </c>
      <c r="F59" s="30">
        <f>SUM(F60:F61)</f>
        <v>45</v>
      </c>
      <c r="G59" s="30">
        <f>SUM(G60:G61)</f>
        <v>70</v>
      </c>
      <c r="H59" s="22"/>
      <c r="J59" s="20" t="e">
        <f t="shared" si="2"/>
        <v>#REF!</v>
      </c>
    </row>
    <row r="60" spans="1:16" ht="19.899999999999999" customHeight="1" x14ac:dyDescent="0.2">
      <c r="A60" s="26"/>
      <c r="B60" s="27" t="s">
        <v>58</v>
      </c>
      <c r="C60" s="37" t="e">
        <f t="shared" si="3"/>
        <v>#REF!</v>
      </c>
      <c r="D60" s="162" t="e">
        <f t="shared" si="1"/>
        <v>#REF!</v>
      </c>
      <c r="E60" s="39" t="e">
        <f>E64+E77+E85</f>
        <v>#REF!</v>
      </c>
      <c r="F60" s="39">
        <f>F64+F77+F85</f>
        <v>-4</v>
      </c>
      <c r="G60" s="39">
        <f>G64+G77+G85</f>
        <v>70</v>
      </c>
      <c r="H60" s="28"/>
      <c r="J60" s="20" t="e">
        <f t="shared" si="2"/>
        <v>#REF!</v>
      </c>
    </row>
    <row r="61" spans="1:16" ht="19.899999999999999" customHeight="1" x14ac:dyDescent="0.2">
      <c r="A61" s="26"/>
      <c r="B61" s="27" t="s">
        <v>59</v>
      </c>
      <c r="C61" s="37">
        <f t="shared" si="3"/>
        <v>3</v>
      </c>
      <c r="D61" s="162">
        <f t="shared" si="1"/>
        <v>162</v>
      </c>
      <c r="E61" s="39">
        <f>E70+E79+E93</f>
        <v>108</v>
      </c>
      <c r="F61" s="39">
        <f>F72+F80+F92</f>
        <v>49</v>
      </c>
      <c r="G61" s="39">
        <f>G72+G80+G92</f>
        <v>0</v>
      </c>
      <c r="H61" s="28"/>
      <c r="J61" s="20">
        <f t="shared" si="2"/>
        <v>0.45370370370370372</v>
      </c>
    </row>
    <row r="62" spans="1:16" ht="19.899999999999999" customHeight="1" x14ac:dyDescent="0.2">
      <c r="A62" s="26"/>
      <c r="B62" s="27" t="s">
        <v>61</v>
      </c>
      <c r="C62" s="39">
        <f>C74+C75+C82+C83+C88+C89</f>
        <v>17</v>
      </c>
      <c r="D62" s="162"/>
      <c r="E62" s="39">
        <f>E74+E75+E82+E83+E88+E89</f>
        <v>612</v>
      </c>
      <c r="F62" s="38"/>
      <c r="G62" s="40"/>
      <c r="H62" s="28"/>
      <c r="J62" s="20">
        <f t="shared" si="2"/>
        <v>0</v>
      </c>
    </row>
    <row r="63" spans="1:16" ht="39.75" customHeight="1" x14ac:dyDescent="0.2">
      <c r="A63" s="15" t="s">
        <v>15</v>
      </c>
      <c r="B63" s="10">
        <f>БУП!B49</f>
        <v>0</v>
      </c>
      <c r="C63" s="18" t="e">
        <f t="shared" si="3"/>
        <v>#REF!</v>
      </c>
      <c r="D63" s="183" t="e">
        <f t="shared" si="1"/>
        <v>#REF!</v>
      </c>
      <c r="E63" s="71" t="e">
        <f>E64+E73</f>
        <v>#REF!</v>
      </c>
      <c r="F63" s="71">
        <f>F64+F72</f>
        <v>35</v>
      </c>
      <c r="G63" s="71">
        <v>30</v>
      </c>
      <c r="H63" s="19"/>
      <c r="J63" s="20" t="e">
        <f t="shared" si="2"/>
        <v>#REF!</v>
      </c>
    </row>
    <row r="64" spans="1:16" ht="19.899999999999999" customHeight="1" x14ac:dyDescent="0.2">
      <c r="A64" s="17"/>
      <c r="B64" s="147" t="s">
        <v>14</v>
      </c>
      <c r="C64" s="18"/>
      <c r="D64" s="162" t="e">
        <f t="shared" si="1"/>
        <v>#REF!</v>
      </c>
      <c r="E64" s="79" t="e">
        <f>E65+E66+E67+E68+E69+E70+E71</f>
        <v>#REF!</v>
      </c>
      <c r="F64" s="79">
        <f>SUM(F65+F66+F67+F68+F69+F70+F71)</f>
        <v>15</v>
      </c>
      <c r="G64" s="79">
        <f>SUM(G65:G71)</f>
        <v>30</v>
      </c>
      <c r="H64" s="19"/>
      <c r="J64" s="20" t="e">
        <f t="shared" si="2"/>
        <v>#REF!</v>
      </c>
      <c r="M64" s="134"/>
    </row>
    <row r="65" spans="1:13" ht="19.899999999999999" customHeight="1" x14ac:dyDescent="0.2">
      <c r="A65" s="10" t="s">
        <v>150</v>
      </c>
      <c r="B65" s="17" t="s">
        <v>164</v>
      </c>
      <c r="C65" s="18"/>
      <c r="D65" s="162">
        <f t="shared" si="1"/>
        <v>0</v>
      </c>
      <c r="E65" s="19">
        <f>БУП!D50</f>
        <v>0</v>
      </c>
      <c r="F65" s="79">
        <f>(Е67/2)+3</f>
        <v>3</v>
      </c>
      <c r="G65" s="79"/>
      <c r="H65" s="19"/>
      <c r="J65" s="20" t="e">
        <f t="shared" si="2"/>
        <v>#DIV/0!</v>
      </c>
      <c r="M65" s="134"/>
    </row>
    <row r="66" spans="1:13" ht="19.899999999999999" customHeight="1" x14ac:dyDescent="0.25">
      <c r="A66" s="10" t="s">
        <v>13</v>
      </c>
      <c r="B66" s="133" t="s">
        <v>154</v>
      </c>
      <c r="C66" s="18"/>
      <c r="D66" s="162">
        <f t="shared" si="1"/>
        <v>0</v>
      </c>
      <c r="E66" s="141">
        <f>БУП!D51</f>
        <v>0</v>
      </c>
      <c r="F66" s="79">
        <f>E66/2</f>
        <v>0</v>
      </c>
      <c r="G66" s="79"/>
      <c r="H66" s="19"/>
      <c r="J66" s="20" t="e">
        <f t="shared" si="2"/>
        <v>#DIV/0!</v>
      </c>
      <c r="M66" s="134"/>
    </row>
    <row r="67" spans="1:13" ht="39" customHeight="1" x14ac:dyDescent="0.2">
      <c r="A67" s="15">
        <f>БУП!A53</f>
        <v>0</v>
      </c>
      <c r="B67" s="70">
        <f>БУП!B53</f>
        <v>0</v>
      </c>
      <c r="C67" s="18"/>
      <c r="D67" s="162">
        <f t="shared" si="1"/>
        <v>0</v>
      </c>
      <c r="E67" s="19">
        <f>БУП!D53</f>
        <v>0</v>
      </c>
      <c r="F67" s="79">
        <f>(E67/2)+1</f>
        <v>1</v>
      </c>
      <c r="G67" s="19"/>
      <c r="H67" s="24"/>
      <c r="J67" s="20" t="e">
        <f t="shared" si="2"/>
        <v>#DIV/0!</v>
      </c>
      <c r="M67" s="134"/>
    </row>
    <row r="68" spans="1:13" ht="46.5" customHeight="1" x14ac:dyDescent="0.2">
      <c r="A68" s="15">
        <f>БУП!A54</f>
        <v>0</v>
      </c>
      <c r="B68" s="70">
        <f>БУП!B54</f>
        <v>0</v>
      </c>
      <c r="C68" s="18"/>
      <c r="D68" s="162">
        <f t="shared" si="1"/>
        <v>0</v>
      </c>
      <c r="E68" s="19">
        <f>БУП!D54</f>
        <v>0</v>
      </c>
      <c r="F68" s="79">
        <f>E68/2</f>
        <v>0</v>
      </c>
      <c r="G68" s="19"/>
      <c r="H68" s="24"/>
      <c r="J68" s="20" t="e">
        <f t="shared" si="2"/>
        <v>#DIV/0!</v>
      </c>
      <c r="M68" s="134"/>
    </row>
    <row r="69" spans="1:13" ht="39" customHeight="1" x14ac:dyDescent="0.2">
      <c r="A69" s="15">
        <f>БУП!A55</f>
        <v>0</v>
      </c>
      <c r="B69" s="70">
        <f>БУП!B55</f>
        <v>0</v>
      </c>
      <c r="C69" s="18"/>
      <c r="D69" s="162">
        <f t="shared" si="1"/>
        <v>0</v>
      </c>
      <c r="E69" s="19">
        <f>БУП!D55</f>
        <v>0</v>
      </c>
      <c r="F69" s="79">
        <f>E69/2+1</f>
        <v>1</v>
      </c>
      <c r="G69" s="19"/>
      <c r="H69" s="24"/>
      <c r="J69" s="20" t="e">
        <f t="shared" si="2"/>
        <v>#DIV/0!</v>
      </c>
      <c r="M69" s="134"/>
    </row>
    <row r="70" spans="1:13" ht="39" customHeight="1" x14ac:dyDescent="0.2">
      <c r="A70" s="15">
        <f>БУП!A56</f>
        <v>0</v>
      </c>
      <c r="B70" s="70">
        <f>БУП!B56</f>
        <v>0</v>
      </c>
      <c r="C70" s="18"/>
      <c r="D70" s="162">
        <f t="shared" si="1"/>
        <v>0</v>
      </c>
      <c r="E70" s="19">
        <f>БУП!D56</f>
        <v>0</v>
      </c>
      <c r="F70" s="79">
        <f>E70/2</f>
        <v>0</v>
      </c>
      <c r="G70" s="19"/>
      <c r="H70" s="24"/>
      <c r="J70" s="20" t="e">
        <f t="shared" si="2"/>
        <v>#DIV/0!</v>
      </c>
      <c r="M70" s="134"/>
    </row>
    <row r="71" spans="1:13" ht="39" customHeight="1" x14ac:dyDescent="0.2">
      <c r="A71" s="15" t="s">
        <v>155</v>
      </c>
      <c r="B71" s="70" t="s">
        <v>146</v>
      </c>
      <c r="C71" s="18"/>
      <c r="D71" s="162" t="e">
        <f t="shared" si="1"/>
        <v>#REF!</v>
      </c>
      <c r="E71" s="19" t="e">
        <f>БУП!#REF!</f>
        <v>#REF!</v>
      </c>
      <c r="F71" s="79">
        <v>10</v>
      </c>
      <c r="G71" s="19">
        <v>30</v>
      </c>
      <c r="H71" s="24"/>
      <c r="J71" s="20" t="e">
        <f t="shared" si="2"/>
        <v>#REF!</v>
      </c>
      <c r="M71" s="134"/>
    </row>
    <row r="72" spans="1:13" ht="19.899999999999999" customHeight="1" x14ac:dyDescent="0.2">
      <c r="A72" s="17"/>
      <c r="B72" s="147" t="s">
        <v>54</v>
      </c>
      <c r="C72" s="18"/>
      <c r="D72" s="162">
        <f t="shared" si="1"/>
        <v>57</v>
      </c>
      <c r="E72" s="79">
        <f>SUM(E73:E73)</f>
        <v>38</v>
      </c>
      <c r="F72" s="79">
        <f>SUM(F73:F73)</f>
        <v>20</v>
      </c>
      <c r="G72" s="79">
        <f>SUM(G73:G73)</f>
        <v>0</v>
      </c>
      <c r="H72" s="19"/>
      <c r="J72" s="20">
        <f t="shared" si="2"/>
        <v>0.52631578947368418</v>
      </c>
    </row>
    <row r="73" spans="1:13" ht="39" customHeight="1" x14ac:dyDescent="0.2">
      <c r="A73" s="152" t="s">
        <v>147</v>
      </c>
      <c r="B73" s="154" t="s">
        <v>149</v>
      </c>
      <c r="C73" s="153"/>
      <c r="D73" s="155">
        <f t="shared" si="1"/>
        <v>57</v>
      </c>
      <c r="E73" s="151">
        <v>38</v>
      </c>
      <c r="F73" s="151">
        <v>20</v>
      </c>
      <c r="G73" s="151"/>
      <c r="H73" s="155"/>
      <c r="J73" s="20">
        <f t="shared" si="2"/>
        <v>0.52631578947368418</v>
      </c>
    </row>
    <row r="74" spans="1:13" ht="19.899999999999999" customHeight="1" x14ac:dyDescent="0.2">
      <c r="A74" s="15" t="s">
        <v>62</v>
      </c>
      <c r="B74" s="10" t="s">
        <v>6</v>
      </c>
      <c r="C74" s="29">
        <v>4</v>
      </c>
      <c r="D74" s="162"/>
      <c r="E74" s="24">
        <v>144</v>
      </c>
      <c r="F74" s="19"/>
      <c r="G74" s="19"/>
      <c r="H74" s="19"/>
      <c r="J74" s="20">
        <f t="shared" si="2"/>
        <v>0</v>
      </c>
      <c r="M74" s="134"/>
    </row>
    <row r="75" spans="1:13" ht="30" customHeight="1" x14ac:dyDescent="0.2">
      <c r="A75" s="15" t="s">
        <v>56</v>
      </c>
      <c r="B75" s="10" t="s">
        <v>152</v>
      </c>
      <c r="C75" s="29">
        <v>8</v>
      </c>
      <c r="D75" s="162"/>
      <c r="E75" s="24">
        <v>288</v>
      </c>
      <c r="F75" s="11"/>
      <c r="G75" s="19"/>
      <c r="H75" s="24"/>
      <c r="J75" s="20"/>
    </row>
    <row r="76" spans="1:13" ht="33.75" customHeight="1" x14ac:dyDescent="0.2">
      <c r="A76" s="15" t="s">
        <v>12</v>
      </c>
      <c r="B76" s="10">
        <f>БУП!B75</f>
        <v>0</v>
      </c>
      <c r="C76" s="18">
        <f>E76/36</f>
        <v>1.5555555555555556</v>
      </c>
      <c r="D76" s="162">
        <f t="shared" si="1"/>
        <v>84</v>
      </c>
      <c r="E76" s="71">
        <f>E77+E80</f>
        <v>56</v>
      </c>
      <c r="F76" s="71">
        <f>F77+F80</f>
        <v>9</v>
      </c>
      <c r="G76" s="187">
        <f>G78+G79</f>
        <v>40</v>
      </c>
      <c r="H76" s="19"/>
      <c r="J76" s="20">
        <f>(F76+G76+E82+E83)/(E76+E82+E83)</f>
        <v>0.95731707317073167</v>
      </c>
    </row>
    <row r="77" spans="1:13" ht="19.899999999999999" customHeight="1" x14ac:dyDescent="0.2">
      <c r="A77" s="17"/>
      <c r="B77" s="147" t="s">
        <v>11</v>
      </c>
      <c r="C77" s="18"/>
      <c r="D77" s="162">
        <f t="shared" si="1"/>
        <v>0</v>
      </c>
      <c r="E77" s="79">
        <f>E78+E79</f>
        <v>0</v>
      </c>
      <c r="F77" s="79">
        <f>SUM(F78:F79)</f>
        <v>-19</v>
      </c>
      <c r="G77" s="187">
        <f>G78+G79</f>
        <v>40</v>
      </c>
      <c r="H77" s="19"/>
      <c r="J77" s="20" t="e">
        <f t="shared" si="2"/>
        <v>#DIV/0!</v>
      </c>
    </row>
    <row r="78" spans="1:13" ht="36.75" customHeight="1" x14ac:dyDescent="0.2">
      <c r="A78" s="15">
        <f>БУП!A77</f>
        <v>0</v>
      </c>
      <c r="B78" s="70">
        <f>БУП!B77</f>
        <v>0</v>
      </c>
      <c r="C78" s="18"/>
      <c r="D78" s="162">
        <f t="shared" si="1"/>
        <v>0</v>
      </c>
      <c r="E78" s="156">
        <f>БУП!D77</f>
        <v>0</v>
      </c>
      <c r="F78" s="156">
        <f>((E78-G78)/2)</f>
        <v>-20</v>
      </c>
      <c r="G78" s="156">
        <v>40</v>
      </c>
      <c r="H78" s="19"/>
      <c r="J78" s="20" t="e">
        <f t="shared" si="2"/>
        <v>#DIV/0!</v>
      </c>
    </row>
    <row r="79" spans="1:13" ht="19.899999999999999" customHeight="1" x14ac:dyDescent="0.2">
      <c r="A79" s="15">
        <f>БУП!A78</f>
        <v>0</v>
      </c>
      <c r="B79" s="70">
        <f>БУП!B78</f>
        <v>0</v>
      </c>
      <c r="C79" s="18"/>
      <c r="D79" s="162">
        <f t="shared" si="1"/>
        <v>0</v>
      </c>
      <c r="E79" s="156">
        <f>БУП!D78</f>
        <v>0</v>
      </c>
      <c r="F79" s="156">
        <f>E79/2+1</f>
        <v>1</v>
      </c>
      <c r="G79" s="156"/>
      <c r="H79" s="19"/>
      <c r="J79" s="20" t="e">
        <f t="shared" si="2"/>
        <v>#DIV/0!</v>
      </c>
    </row>
    <row r="80" spans="1:13" ht="19.899999999999999" customHeight="1" x14ac:dyDescent="0.2">
      <c r="A80" s="17"/>
      <c r="B80" s="147" t="s">
        <v>55</v>
      </c>
      <c r="C80" s="18"/>
      <c r="D80" s="162">
        <f t="shared" si="1"/>
        <v>84</v>
      </c>
      <c r="E80" s="79">
        <f>SUM(E81:E81)</f>
        <v>56</v>
      </c>
      <c r="F80" s="156">
        <f>E80/2</f>
        <v>28</v>
      </c>
      <c r="G80" s="186">
        <f>SUM(G81:G81)</f>
        <v>0</v>
      </c>
      <c r="H80" s="19"/>
      <c r="J80" s="20">
        <f t="shared" si="2"/>
        <v>0.5</v>
      </c>
    </row>
    <row r="81" spans="1:10" ht="36.75" customHeight="1" x14ac:dyDescent="0.2">
      <c r="A81" s="152" t="s">
        <v>159</v>
      </c>
      <c r="B81" s="154" t="s">
        <v>148</v>
      </c>
      <c r="C81" s="153"/>
      <c r="D81" s="155">
        <f t="shared" si="1"/>
        <v>84</v>
      </c>
      <c r="E81" s="151">
        <v>56</v>
      </c>
      <c r="F81" s="151">
        <f>E81/2</f>
        <v>28</v>
      </c>
      <c r="G81" s="182"/>
      <c r="H81" s="151"/>
      <c r="J81" s="20">
        <f t="shared" si="2"/>
        <v>0.5</v>
      </c>
    </row>
    <row r="82" spans="1:10" ht="19.899999999999999" customHeight="1" x14ac:dyDescent="0.2">
      <c r="A82" s="15" t="s">
        <v>63</v>
      </c>
      <c r="B82" s="10" t="s">
        <v>6</v>
      </c>
      <c r="C82" s="29"/>
      <c r="D82" s="162">
        <f t="shared" si="1"/>
        <v>0</v>
      </c>
      <c r="E82" s="24">
        <f>C82*36</f>
        <v>0</v>
      </c>
      <c r="F82" s="156"/>
      <c r="G82" s="156"/>
      <c r="H82" s="19"/>
      <c r="J82" s="20"/>
    </row>
    <row r="83" spans="1:10" ht="30" customHeight="1" x14ac:dyDescent="0.2">
      <c r="A83" s="15" t="s">
        <v>64</v>
      </c>
      <c r="B83" s="10" t="s">
        <v>173</v>
      </c>
      <c r="C83" s="29">
        <v>3</v>
      </c>
      <c r="D83" s="162"/>
      <c r="E83" s="24">
        <v>108</v>
      </c>
      <c r="F83" s="156"/>
      <c r="G83" s="156"/>
      <c r="H83" s="17"/>
      <c r="J83" s="20"/>
    </row>
    <row r="84" spans="1:10" ht="34.5" customHeight="1" x14ac:dyDescent="0.2">
      <c r="A84" s="15">
        <f>БУП!A82</f>
        <v>0</v>
      </c>
      <c r="B84" s="10">
        <f>БУП!B82</f>
        <v>0</v>
      </c>
      <c r="C84" s="18">
        <f>E84/36</f>
        <v>0</v>
      </c>
      <c r="D84" s="162">
        <f t="shared" si="1"/>
        <v>0</v>
      </c>
      <c r="E84" s="71">
        <f>E85+E87</f>
        <v>0</v>
      </c>
      <c r="F84" s="156">
        <f>E84/2</f>
        <v>0</v>
      </c>
      <c r="G84" s="188">
        <f>G85+G87</f>
        <v>0</v>
      </c>
      <c r="H84" s="19"/>
      <c r="J84" s="20">
        <f>(F84+G84+E88+E89)/(E84+E88+E89)</f>
        <v>1</v>
      </c>
    </row>
    <row r="85" spans="1:10" ht="19.899999999999999" customHeight="1" x14ac:dyDescent="0.2">
      <c r="A85" s="17"/>
      <c r="B85" s="147" t="s">
        <v>9</v>
      </c>
      <c r="C85" s="18"/>
      <c r="D85" s="162">
        <f t="shared" ref="D85:D98" si="4">E85*1.5</f>
        <v>0</v>
      </c>
      <c r="E85" s="79">
        <f>E86</f>
        <v>0</v>
      </c>
      <c r="F85" s="156">
        <f>E85/2</f>
        <v>0</v>
      </c>
      <c r="G85" s="186">
        <f>SUM(G86:G86)</f>
        <v>0</v>
      </c>
      <c r="H85" s="19"/>
      <c r="J85" s="20" t="e">
        <f>(F85+G85)/E85</f>
        <v>#DIV/0!</v>
      </c>
    </row>
    <row r="86" spans="1:10" ht="39" customHeight="1" x14ac:dyDescent="0.2">
      <c r="A86" s="15">
        <f>БУП!A84</f>
        <v>0</v>
      </c>
      <c r="B86" s="70">
        <f>БУП!B84</f>
        <v>0</v>
      </c>
      <c r="C86" s="189"/>
      <c r="D86" s="162">
        <f t="shared" si="4"/>
        <v>0</v>
      </c>
      <c r="E86" s="184">
        <f>БУП!D84</f>
        <v>0</v>
      </c>
      <c r="F86" s="156">
        <f>E86/2</f>
        <v>0</v>
      </c>
      <c r="G86" s="184"/>
      <c r="H86" s="19"/>
      <c r="J86" s="20" t="e">
        <f>(F86+G86)/E86</f>
        <v>#DIV/0!</v>
      </c>
    </row>
    <row r="87" spans="1:10" ht="19.899999999999999" customHeight="1" x14ac:dyDescent="0.2">
      <c r="A87" s="17"/>
      <c r="B87" s="147" t="s">
        <v>57</v>
      </c>
      <c r="C87" s="189"/>
      <c r="D87" s="162">
        <f t="shared" si="4"/>
        <v>0</v>
      </c>
      <c r="E87" s="186">
        <v>0</v>
      </c>
      <c r="F87" s="156"/>
      <c r="G87" s="186">
        <v>0</v>
      </c>
      <c r="H87" s="15"/>
      <c r="J87" s="20"/>
    </row>
    <row r="88" spans="1:10" ht="19.899999999999999" customHeight="1" x14ac:dyDescent="0.2">
      <c r="A88" s="15" t="s">
        <v>65</v>
      </c>
      <c r="B88" s="10" t="s">
        <v>6</v>
      </c>
      <c r="C88" s="183"/>
      <c r="D88" s="162">
        <f t="shared" si="4"/>
        <v>0</v>
      </c>
      <c r="E88" s="162">
        <v>0</v>
      </c>
      <c r="F88" s="156"/>
      <c r="G88" s="156"/>
      <c r="H88" s="19"/>
      <c r="J88" s="20"/>
    </row>
    <row r="89" spans="1:10" ht="36.75" customHeight="1" x14ac:dyDescent="0.2">
      <c r="A89" s="15" t="s">
        <v>66</v>
      </c>
      <c r="B89" s="10" t="s">
        <v>152</v>
      </c>
      <c r="C89" s="183">
        <v>2</v>
      </c>
      <c r="D89" s="162"/>
      <c r="E89" s="162">
        <v>72</v>
      </c>
      <c r="F89" s="156"/>
      <c r="G89" s="156"/>
      <c r="H89" s="17"/>
      <c r="J89" s="20">
        <f t="shared" ref="J89:J96" si="5">(F89+G89)/E89</f>
        <v>0</v>
      </c>
    </row>
    <row r="90" spans="1:10" ht="39.75" customHeight="1" x14ac:dyDescent="0.2">
      <c r="A90" s="15">
        <f>БУП!A90</f>
        <v>0</v>
      </c>
      <c r="B90" s="10">
        <f>БУП!B90</f>
        <v>0</v>
      </c>
      <c r="C90" s="183"/>
      <c r="D90" s="162">
        <f t="shared" si="4"/>
        <v>0</v>
      </c>
      <c r="E90" s="162">
        <f>БУП!D90</f>
        <v>0</v>
      </c>
      <c r="F90" s="156">
        <f>E90/2+1</f>
        <v>1</v>
      </c>
      <c r="G90" s="156"/>
      <c r="H90" s="17"/>
      <c r="J90" s="20" t="e">
        <f t="shared" si="5"/>
        <v>#DIV/0!</v>
      </c>
    </row>
    <row r="91" spans="1:10" ht="35.25" customHeight="1" x14ac:dyDescent="0.2">
      <c r="A91" s="15"/>
      <c r="B91" s="147" t="s">
        <v>153</v>
      </c>
      <c r="C91" s="183"/>
      <c r="D91" s="162">
        <f t="shared" si="4"/>
        <v>0</v>
      </c>
      <c r="E91" s="162">
        <v>0</v>
      </c>
      <c r="F91" s="156"/>
      <c r="G91" s="156"/>
      <c r="H91" s="17"/>
      <c r="J91" s="20"/>
    </row>
    <row r="92" spans="1:10" s="185" customFormat="1" ht="30" customHeight="1" x14ac:dyDescent="0.2">
      <c r="A92" s="152">
        <f>БУП!A95</f>
        <v>0</v>
      </c>
      <c r="B92" s="180">
        <f>БУП!B95</f>
        <v>0</v>
      </c>
      <c r="C92" s="181"/>
      <c r="D92" s="155">
        <f t="shared" si="4"/>
        <v>0</v>
      </c>
      <c r="E92" s="155">
        <f>БУП!D95</f>
        <v>0</v>
      </c>
      <c r="F92" s="151">
        <f>E92/2+1</f>
        <v>1</v>
      </c>
      <c r="G92" s="151"/>
      <c r="H92" s="180"/>
      <c r="J92" s="20" t="e">
        <f t="shared" si="5"/>
        <v>#DIV/0!</v>
      </c>
    </row>
    <row r="93" spans="1:10" s="185" customFormat="1" ht="30" customHeight="1" x14ac:dyDescent="0.2">
      <c r="A93" s="152" t="s">
        <v>67</v>
      </c>
      <c r="B93" s="180" t="s">
        <v>6</v>
      </c>
      <c r="C93" s="181">
        <v>3</v>
      </c>
      <c r="D93" s="155"/>
      <c r="E93" s="155">
        <v>108</v>
      </c>
      <c r="F93" s="182"/>
      <c r="G93" s="151"/>
      <c r="H93" s="180"/>
      <c r="J93" s="20">
        <f t="shared" si="5"/>
        <v>0</v>
      </c>
    </row>
    <row r="94" spans="1:10" s="185" customFormat="1" ht="30" customHeight="1" x14ac:dyDescent="0.2">
      <c r="A94" s="152" t="s">
        <v>68</v>
      </c>
      <c r="B94" s="180" t="s">
        <v>152</v>
      </c>
      <c r="C94" s="181">
        <v>6</v>
      </c>
      <c r="D94" s="155"/>
      <c r="E94" s="155">
        <v>216</v>
      </c>
      <c r="F94" s="182"/>
      <c r="G94" s="151"/>
      <c r="H94" s="180"/>
      <c r="J94" s="20">
        <f t="shared" si="5"/>
        <v>0</v>
      </c>
    </row>
    <row r="95" spans="1:10" ht="30" customHeight="1" x14ac:dyDescent="0.2">
      <c r="A95" s="15"/>
      <c r="B95" s="179" t="s">
        <v>151</v>
      </c>
      <c r="C95" s="29"/>
      <c r="D95" s="162">
        <f>E90*1.5</f>
        <v>0</v>
      </c>
      <c r="E95" s="24">
        <f>E92+E93+E94</f>
        <v>324</v>
      </c>
      <c r="F95" s="11"/>
      <c r="G95" s="156"/>
      <c r="H95" s="17"/>
      <c r="J95" s="20">
        <f t="shared" si="5"/>
        <v>0</v>
      </c>
    </row>
    <row r="96" spans="1:10" ht="19.899999999999999" customHeight="1" x14ac:dyDescent="0.2">
      <c r="A96" s="17"/>
      <c r="B96" s="10" t="s">
        <v>7</v>
      </c>
      <c r="C96" s="17"/>
      <c r="D96" s="162">
        <v>972</v>
      </c>
      <c r="E96" s="29" t="e">
        <f>БУП!#REF!</f>
        <v>#REF!</v>
      </c>
      <c r="F96" s="29" t="e">
        <f>БУП!#REF!</f>
        <v>#REF!</v>
      </c>
      <c r="G96" s="29" t="e">
        <f>БУП!#REF!</f>
        <v>#REF!</v>
      </c>
      <c r="H96" s="31"/>
      <c r="J96" s="20" t="e">
        <f t="shared" si="5"/>
        <v>#REF!</v>
      </c>
    </row>
    <row r="97" spans="1:10" ht="19.899999999999999" customHeight="1" x14ac:dyDescent="0.2">
      <c r="A97" s="21"/>
      <c r="B97" s="129" t="s">
        <v>72</v>
      </c>
      <c r="C97" s="21"/>
      <c r="D97" s="137">
        <v>972</v>
      </c>
      <c r="E97" s="137">
        <f>SUM(E95+E81+E73+E54+E30)</f>
        <v>710</v>
      </c>
      <c r="F97" s="137">
        <f>F30+F54+F61</f>
        <v>257</v>
      </c>
      <c r="G97" s="137">
        <f>G30+G54+G61</f>
        <v>0</v>
      </c>
      <c r="H97" s="22"/>
      <c r="J97" s="138" t="s">
        <v>70</v>
      </c>
    </row>
    <row r="98" spans="1:10" ht="30" customHeight="1" x14ac:dyDescent="0.2">
      <c r="A98" s="17"/>
      <c r="B98" s="10" t="e">
        <f>БУП!#REF!</f>
        <v>#REF!</v>
      </c>
      <c r="C98" s="29">
        <v>92</v>
      </c>
      <c r="D98" s="191" t="e">
        <f t="shared" si="4"/>
        <v>#REF!</v>
      </c>
      <c r="E98" s="29" t="e">
        <f>БУП!#REF!</f>
        <v>#REF!</v>
      </c>
      <c r="F98" s="29" t="e">
        <f>БУП!#REF!</f>
        <v>#REF!</v>
      </c>
      <c r="G98" s="29" t="e">
        <f>БУП!#REF!</f>
        <v>#REF!</v>
      </c>
      <c r="H98" s="19"/>
      <c r="J98" s="32" t="e">
        <f>(F99+G99+E62+C100*36)/(E99+E62+C100*36)</f>
        <v>#REF!</v>
      </c>
    </row>
    <row r="99" spans="1:10" ht="19.899999999999999" customHeight="1" x14ac:dyDescent="0.2">
      <c r="A99" s="21"/>
      <c r="B99" s="129" t="s">
        <v>73</v>
      </c>
      <c r="C99" s="21"/>
      <c r="D99" s="22" t="e">
        <f>D21+D97</f>
        <v>#REF!</v>
      </c>
      <c r="E99" s="22" t="e">
        <f>E21+E97</f>
        <v>#REF!</v>
      </c>
      <c r="F99" s="22">
        <f>F21+F97</f>
        <v>639</v>
      </c>
      <c r="G99" s="22">
        <f>G21+G97</f>
        <v>70</v>
      </c>
      <c r="H99" s="22"/>
    </row>
    <row r="100" spans="1:10" ht="19.899999999999999" customHeight="1" x14ac:dyDescent="0.2">
      <c r="A100" s="15" t="s">
        <v>5</v>
      </c>
      <c r="B100" s="10">
        <f>БУП!B96</f>
        <v>0</v>
      </c>
      <c r="C100" s="15">
        <v>4</v>
      </c>
      <c r="D100" s="29"/>
      <c r="E100" s="15">
        <f>C100*36</f>
        <v>144</v>
      </c>
      <c r="F100" s="17"/>
      <c r="G100" s="19"/>
      <c r="H100" s="19"/>
    </row>
    <row r="101" spans="1:10" ht="19.899999999999999" customHeight="1" x14ac:dyDescent="0.2">
      <c r="A101" s="15" t="s">
        <v>4</v>
      </c>
      <c r="B101" s="10">
        <f>БУП!B97</f>
        <v>0</v>
      </c>
      <c r="C101" s="15">
        <v>5</v>
      </c>
      <c r="D101" s="29"/>
      <c r="E101" s="15"/>
      <c r="F101" s="17"/>
      <c r="G101" s="19"/>
      <c r="H101" s="19"/>
    </row>
    <row r="102" spans="1:10" ht="19.899999999999999" customHeight="1" x14ac:dyDescent="0.2">
      <c r="A102" s="15" t="s">
        <v>3</v>
      </c>
      <c r="B102" s="10">
        <f>БУП!B98</f>
        <v>0</v>
      </c>
      <c r="C102" s="15">
        <v>6</v>
      </c>
      <c r="D102" s="29"/>
      <c r="E102" s="15"/>
      <c r="F102" s="17"/>
      <c r="G102" s="19"/>
      <c r="H102" s="19"/>
    </row>
    <row r="103" spans="1:10" ht="19.899999999999999" customHeight="1" x14ac:dyDescent="0.2">
      <c r="A103" s="19" t="s">
        <v>2</v>
      </c>
      <c r="B103" s="17">
        <f>БУП!B99</f>
        <v>0</v>
      </c>
      <c r="C103" s="19">
        <v>4</v>
      </c>
      <c r="D103" s="73"/>
      <c r="E103" s="17"/>
      <c r="F103" s="17"/>
      <c r="G103" s="19"/>
      <c r="H103" s="19"/>
    </row>
    <row r="104" spans="1:10" ht="19.899999999999999" customHeight="1" x14ac:dyDescent="0.2">
      <c r="A104" s="19" t="s">
        <v>1</v>
      </c>
      <c r="B104" s="17">
        <f>БУП!B100</f>
        <v>0</v>
      </c>
      <c r="C104" s="19">
        <v>2</v>
      </c>
      <c r="D104" s="73"/>
      <c r="E104" s="17"/>
      <c r="F104" s="31"/>
      <c r="G104" s="33"/>
      <c r="H104" s="19"/>
    </row>
    <row r="105" spans="1:10" ht="19.899999999999999" customHeight="1" x14ac:dyDescent="0.2">
      <c r="A105" s="15" t="s">
        <v>0</v>
      </c>
      <c r="B105" s="10">
        <f>БУП!B101</f>
        <v>0</v>
      </c>
      <c r="C105" s="15">
        <v>23</v>
      </c>
      <c r="D105" s="73"/>
      <c r="E105" s="17"/>
      <c r="F105" s="31"/>
      <c r="G105" s="33"/>
      <c r="H105" s="34"/>
    </row>
    <row r="106" spans="1:10" ht="19.899999999999999" customHeight="1" x14ac:dyDescent="0.2">
      <c r="A106" s="34"/>
      <c r="B106" s="148">
        <f>БУП!B102</f>
        <v>0</v>
      </c>
      <c r="C106" s="15">
        <v>147</v>
      </c>
      <c r="D106" s="34"/>
      <c r="E106" s="34"/>
      <c r="F106" s="31"/>
      <c r="G106" s="33"/>
      <c r="H106" s="31"/>
    </row>
  </sheetData>
  <mergeCells count="8">
    <mergeCell ref="H16:H19"/>
    <mergeCell ref="E17:E19"/>
    <mergeCell ref="F17:G18"/>
    <mergeCell ref="A16:A19"/>
    <mergeCell ref="B16:B19"/>
    <mergeCell ref="C16:C19"/>
    <mergeCell ref="D16:D19"/>
    <mergeCell ref="E16:G16"/>
  </mergeCells>
  <phoneticPr fontId="0" type="noConversion"/>
  <pageMargins left="0.27" right="0.2" top="0.26" bottom="0.23" header="0" footer="0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98"/>
  <sheetViews>
    <sheetView view="pageBreakPreview" topLeftCell="V28" zoomScale="60" zoomScaleNormal="70" zoomScalePageLayoutView="40" workbookViewId="0">
      <selection activeCell="AQ49" sqref="AQ49"/>
    </sheetView>
  </sheetViews>
  <sheetFormatPr defaultColWidth="9.140625" defaultRowHeight="15" x14ac:dyDescent="0.2"/>
  <cols>
    <col min="1" max="1" width="18.85546875" style="46" hidden="1" customWidth="1"/>
    <col min="2" max="2" width="47.85546875" style="56" hidden="1" customWidth="1"/>
    <col min="3" max="7" width="4.7109375" style="57" hidden="1" customWidth="1"/>
    <col min="8" max="8" width="4.7109375" style="58" hidden="1" customWidth="1"/>
    <col min="9" max="9" width="17.7109375" style="46" hidden="1" customWidth="1"/>
    <col min="10" max="10" width="15.5703125" style="46" hidden="1" customWidth="1"/>
    <col min="11" max="11" width="14.5703125" style="46" hidden="1" customWidth="1"/>
    <col min="12" max="12" width="12.28515625" style="210" hidden="1" customWidth="1"/>
    <col min="13" max="13" width="2.28515625" style="210" hidden="1" customWidth="1"/>
    <col min="14" max="14" width="15.42578125" style="58" hidden="1" customWidth="1"/>
    <col min="15" max="15" width="18.5703125" style="46" hidden="1" customWidth="1"/>
    <col min="16" max="16" width="19.7109375" style="46" hidden="1" customWidth="1"/>
    <col min="17" max="17" width="35.42578125" style="46" hidden="1" customWidth="1"/>
    <col min="18" max="18" width="7.42578125" style="46" hidden="1" customWidth="1"/>
    <col min="19" max="19" width="21" style="46" hidden="1" customWidth="1"/>
    <col min="20" max="20" width="164.7109375" style="46" hidden="1" customWidth="1"/>
    <col min="21" max="21" width="140" style="46" hidden="1" customWidth="1"/>
    <col min="22" max="22" width="9.28515625" style="46" bestFit="1" customWidth="1"/>
    <col min="23" max="23" width="19.42578125" style="45" customWidth="1"/>
    <col min="24" max="24" width="12.28515625" style="45" customWidth="1"/>
    <col min="25" max="16384" width="9.140625" style="45"/>
  </cols>
  <sheetData>
    <row r="1" spans="1:22" ht="20.25" x14ac:dyDescent="0.2">
      <c r="Q1" s="93" t="s">
        <v>121</v>
      </c>
    </row>
    <row r="2" spans="1:22" ht="22.5" customHeight="1" x14ac:dyDescent="0.2">
      <c r="A2" s="41"/>
      <c r="B2" s="42"/>
      <c r="C2" s="43"/>
      <c r="D2" s="43"/>
      <c r="E2" s="43"/>
      <c r="F2" s="43"/>
      <c r="G2" s="43"/>
      <c r="H2" s="44"/>
      <c r="I2" s="41"/>
      <c r="J2" s="41"/>
      <c r="K2" s="41"/>
      <c r="L2" s="211"/>
      <c r="M2" s="211"/>
      <c r="N2" s="44"/>
      <c r="O2" s="41"/>
      <c r="P2" s="41"/>
      <c r="Q2" s="94" t="s">
        <v>158</v>
      </c>
      <c r="R2" s="41"/>
      <c r="S2" s="41"/>
      <c r="T2" s="41"/>
      <c r="U2" s="41"/>
      <c r="V2" s="41"/>
    </row>
    <row r="3" spans="1:22" ht="22.5" customHeight="1" x14ac:dyDescent="0.2">
      <c r="A3" s="41"/>
      <c r="B3" s="42"/>
      <c r="C3" s="43"/>
      <c r="D3" s="43"/>
      <c r="E3" s="43"/>
      <c r="F3" s="43"/>
      <c r="G3" s="43"/>
      <c r="H3" s="44"/>
      <c r="I3" s="41"/>
      <c r="J3" s="41"/>
      <c r="K3" s="41"/>
      <c r="L3" s="211"/>
      <c r="M3" s="211"/>
      <c r="N3" s="44"/>
      <c r="O3" s="876" t="s">
        <v>157</v>
      </c>
      <c r="P3" s="876"/>
      <c r="Q3" s="876"/>
      <c r="R3" s="876"/>
      <c r="S3" s="876"/>
      <c r="T3" s="41"/>
      <c r="U3" s="41"/>
      <c r="V3" s="41"/>
    </row>
    <row r="4" spans="1:22" ht="22.5" customHeight="1" x14ac:dyDescent="0.2">
      <c r="A4" s="41"/>
      <c r="B4" s="42"/>
      <c r="C4" s="43"/>
      <c r="D4" s="43"/>
      <c r="E4" s="43"/>
      <c r="F4" s="43"/>
      <c r="G4" s="43"/>
      <c r="H4" s="44"/>
      <c r="I4" s="41"/>
      <c r="J4" s="41"/>
      <c r="K4" s="41"/>
      <c r="L4" s="211"/>
      <c r="M4" s="211"/>
      <c r="N4" s="44"/>
      <c r="O4" s="41"/>
      <c r="P4" s="41"/>
      <c r="Q4" s="94" t="s">
        <v>123</v>
      </c>
      <c r="R4" s="41"/>
      <c r="S4" s="41"/>
      <c r="T4" s="41"/>
      <c r="U4" s="41"/>
      <c r="V4" s="41"/>
    </row>
    <row r="5" spans="1:22" ht="19.5" x14ac:dyDescent="0.35">
      <c r="A5" s="65"/>
      <c r="B5" s="99"/>
      <c r="C5" s="53"/>
      <c r="D5" s="53"/>
      <c r="E5" s="53"/>
      <c r="F5" s="53"/>
      <c r="G5" s="53"/>
      <c r="H5" s="98"/>
      <c r="I5" s="65"/>
      <c r="J5" s="127" t="s">
        <v>129</v>
      </c>
      <c r="K5" s="55"/>
      <c r="L5" s="212"/>
      <c r="M5" s="212"/>
      <c r="N5" s="98"/>
      <c r="O5" s="65"/>
      <c r="P5" s="65"/>
      <c r="Q5" s="98"/>
      <c r="R5" s="65"/>
      <c r="S5" s="65"/>
      <c r="T5" s="65"/>
      <c r="U5" s="65"/>
      <c r="V5" s="41"/>
    </row>
    <row r="6" spans="1:22" ht="18.75" x14ac:dyDescent="0.3">
      <c r="A6" s="65"/>
      <c r="B6" s="99"/>
      <c r="C6" s="53"/>
      <c r="D6" s="53"/>
      <c r="E6" s="53"/>
      <c r="F6" s="53"/>
      <c r="G6" s="53"/>
      <c r="H6" s="98"/>
      <c r="I6" s="65"/>
      <c r="J6" s="100" t="s">
        <v>50</v>
      </c>
      <c r="K6" s="55"/>
      <c r="L6" s="212"/>
      <c r="M6" s="212"/>
      <c r="N6" s="98"/>
      <c r="O6" s="65"/>
      <c r="P6" s="65"/>
      <c r="Q6" s="65"/>
      <c r="R6" s="65"/>
      <c r="S6" s="65"/>
      <c r="T6" s="65"/>
      <c r="U6" s="65"/>
      <c r="V6" s="41"/>
    </row>
    <row r="7" spans="1:22" ht="18.75" x14ac:dyDescent="0.3">
      <c r="A7" s="65"/>
      <c r="B7" s="99"/>
      <c r="C7" s="53"/>
      <c r="D7" s="53"/>
      <c r="E7" s="53"/>
      <c r="F7" s="53"/>
      <c r="G7" s="53"/>
      <c r="H7" s="98"/>
      <c r="I7" s="65"/>
      <c r="J7" s="100"/>
      <c r="K7" s="55"/>
      <c r="L7" s="212"/>
      <c r="M7" s="212"/>
      <c r="N7" s="98"/>
      <c r="O7" s="65"/>
      <c r="P7" s="65"/>
      <c r="Q7" s="65"/>
      <c r="R7" s="65"/>
      <c r="S7" s="65"/>
      <c r="T7" s="65"/>
      <c r="U7" s="65"/>
      <c r="V7" s="41"/>
    </row>
    <row r="8" spans="1:22" ht="18.75" x14ac:dyDescent="0.3">
      <c r="A8" s="65"/>
      <c r="B8" s="99"/>
      <c r="C8" s="53"/>
      <c r="D8" s="53"/>
      <c r="E8" s="53"/>
      <c r="F8" s="53"/>
      <c r="G8" s="53"/>
      <c r="H8" s="98"/>
      <c r="I8" s="65"/>
      <c r="J8" s="128">
        <f>БУП!B2</f>
        <v>0</v>
      </c>
      <c r="K8" s="55"/>
      <c r="L8" s="212"/>
      <c r="M8" s="212"/>
      <c r="N8" s="98"/>
      <c r="O8" s="65"/>
      <c r="P8" s="65"/>
      <c r="Q8" s="65"/>
      <c r="R8" s="65"/>
      <c r="S8" s="65"/>
      <c r="T8" s="65"/>
      <c r="U8" s="65"/>
      <c r="V8" s="41"/>
    </row>
    <row r="9" spans="1:22" ht="18.75" x14ac:dyDescent="0.3">
      <c r="A9" s="65"/>
      <c r="B9" s="99"/>
      <c r="C9" s="53"/>
      <c r="D9" s="53"/>
      <c r="E9" s="53"/>
      <c r="F9" s="53"/>
      <c r="G9" s="53"/>
      <c r="H9" s="98"/>
      <c r="I9" s="65"/>
      <c r="J9" s="100"/>
      <c r="K9" s="55"/>
      <c r="L9" s="212"/>
      <c r="M9" s="212"/>
      <c r="N9" s="98"/>
      <c r="O9" s="65"/>
      <c r="P9" s="65"/>
      <c r="Q9" s="65"/>
      <c r="R9" s="65"/>
      <c r="S9" s="65"/>
      <c r="T9" s="65"/>
      <c r="U9" s="65"/>
      <c r="V9" s="41"/>
    </row>
    <row r="10" spans="1:22" ht="18.75" x14ac:dyDescent="0.3">
      <c r="A10" s="65"/>
      <c r="B10" s="99"/>
      <c r="C10" s="53"/>
      <c r="D10" s="53"/>
      <c r="E10" s="53"/>
      <c r="F10" s="53"/>
      <c r="G10" s="53"/>
      <c r="H10" s="98"/>
      <c r="I10" s="65"/>
      <c r="J10" s="100">
        <f>ПрУП!D7</f>
        <v>0</v>
      </c>
      <c r="K10" s="55"/>
      <c r="L10" s="212"/>
      <c r="M10" s="212"/>
      <c r="N10" s="98"/>
      <c r="O10" s="65"/>
      <c r="P10" s="65"/>
      <c r="Q10" s="65"/>
      <c r="R10" s="65"/>
      <c r="S10" s="65"/>
      <c r="T10" s="65"/>
      <c r="U10" s="65"/>
      <c r="V10" s="41"/>
    </row>
    <row r="11" spans="1:22" ht="18.75" x14ac:dyDescent="0.3">
      <c r="A11" s="65"/>
      <c r="B11" s="99"/>
      <c r="C11" s="53"/>
      <c r="D11" s="53"/>
      <c r="E11" s="53"/>
      <c r="F11" s="53"/>
      <c r="G11" s="53"/>
      <c r="H11" s="98"/>
      <c r="I11" s="65"/>
      <c r="J11" s="100" t="e">
        <f>БУП!#REF!</f>
        <v>#REF!</v>
      </c>
      <c r="K11" s="55"/>
      <c r="L11" s="212"/>
      <c r="M11" s="212"/>
      <c r="N11" s="98"/>
      <c r="O11" s="65"/>
      <c r="P11" s="65"/>
      <c r="Q11" s="65"/>
      <c r="R11" s="65"/>
      <c r="S11" s="65"/>
      <c r="T11" s="65"/>
      <c r="U11" s="65"/>
      <c r="V11" s="41"/>
    </row>
    <row r="12" spans="1:22" ht="18.75" x14ac:dyDescent="0.3">
      <c r="A12" s="65"/>
      <c r="B12" s="99"/>
      <c r="C12" s="53"/>
      <c r="D12" s="53"/>
      <c r="E12" s="53"/>
      <c r="F12" s="53"/>
      <c r="G12" s="53"/>
      <c r="H12" s="98"/>
      <c r="I12" s="65"/>
      <c r="J12" s="100"/>
      <c r="K12" s="55"/>
      <c r="L12" s="212"/>
      <c r="M12" s="212"/>
      <c r="N12" s="98"/>
      <c r="O12" s="65"/>
      <c r="P12" s="65"/>
      <c r="Q12" s="65"/>
      <c r="R12" s="65"/>
      <c r="S12" s="65"/>
      <c r="T12" s="65"/>
      <c r="U12" s="65"/>
      <c r="V12" s="41"/>
    </row>
    <row r="13" spans="1:22" ht="18.75" x14ac:dyDescent="0.3">
      <c r="A13" s="65"/>
      <c r="B13" s="99"/>
      <c r="C13" s="53"/>
      <c r="D13" s="53"/>
      <c r="E13" s="53"/>
      <c r="F13" s="53"/>
      <c r="G13" s="53"/>
      <c r="H13" s="98"/>
      <c r="I13" s="65"/>
      <c r="J13" s="100">
        <f>БУП!B4</f>
        <v>0</v>
      </c>
      <c r="K13" s="55"/>
      <c r="L13" s="212"/>
      <c r="M13" s="212"/>
      <c r="N13" s="98"/>
      <c r="O13" s="65"/>
      <c r="P13" s="65"/>
      <c r="Q13" s="65"/>
      <c r="R13" s="65"/>
      <c r="S13" s="65"/>
      <c r="T13" s="65"/>
      <c r="U13" s="65"/>
      <c r="V13" s="41"/>
    </row>
    <row r="14" spans="1:22" ht="18.75" x14ac:dyDescent="0.3">
      <c r="A14" s="65"/>
      <c r="B14" s="99"/>
      <c r="C14" s="53"/>
      <c r="D14" s="53"/>
      <c r="E14" s="53"/>
      <c r="F14" s="53"/>
      <c r="G14" s="53"/>
      <c r="H14" s="98"/>
      <c r="I14" s="65"/>
      <c r="J14" s="100"/>
      <c r="K14" s="55"/>
      <c r="L14" s="212"/>
      <c r="M14" s="212"/>
      <c r="N14" s="98"/>
      <c r="O14" s="65"/>
      <c r="P14" s="65"/>
      <c r="Q14" s="65"/>
      <c r="R14" s="65"/>
      <c r="S14" s="65"/>
      <c r="T14" s="65"/>
      <c r="U14" s="65"/>
      <c r="V14" s="41"/>
    </row>
    <row r="15" spans="1:22" ht="18.75" x14ac:dyDescent="0.3">
      <c r="A15" s="65"/>
      <c r="B15" s="99"/>
      <c r="C15" s="53"/>
      <c r="D15" s="53"/>
      <c r="E15" s="53"/>
      <c r="F15" s="53"/>
      <c r="G15" s="53"/>
      <c r="H15" s="98"/>
      <c r="I15" s="65"/>
      <c r="J15" s="100">
        <f>БУП!B5</f>
        <v>0</v>
      </c>
      <c r="K15" s="55"/>
      <c r="L15" s="212"/>
      <c r="M15" s="212"/>
      <c r="N15" s="98"/>
      <c r="O15" s="65"/>
      <c r="P15" s="65"/>
      <c r="Q15" s="65"/>
      <c r="R15" s="65"/>
      <c r="S15" s="65"/>
      <c r="T15" s="65"/>
      <c r="U15" s="65"/>
      <c r="V15" s="41"/>
    </row>
    <row r="16" spans="1:22" ht="18.75" x14ac:dyDescent="0.3">
      <c r="A16" s="65"/>
      <c r="B16" s="99"/>
      <c r="C16" s="53"/>
      <c r="D16" s="53"/>
      <c r="E16" s="53"/>
      <c r="F16" s="53"/>
      <c r="G16" s="53"/>
      <c r="H16" s="98"/>
      <c r="I16" s="65"/>
      <c r="J16" s="100">
        <f>БУП!B6</f>
        <v>0</v>
      </c>
      <c r="K16" s="55"/>
      <c r="L16" s="212"/>
      <c r="M16" s="212"/>
      <c r="N16" s="98"/>
      <c r="O16" s="65"/>
      <c r="P16" s="65"/>
      <c r="Q16" s="65"/>
      <c r="R16" s="65"/>
      <c r="S16" s="65"/>
      <c r="T16" s="65"/>
      <c r="U16" s="65"/>
      <c r="V16" s="41"/>
    </row>
    <row r="17" spans="1:24" ht="18.75" x14ac:dyDescent="0.3">
      <c r="A17" s="65"/>
      <c r="B17" s="99"/>
      <c r="C17" s="53"/>
      <c r="D17" s="53"/>
      <c r="E17" s="53"/>
      <c r="F17" s="53"/>
      <c r="G17" s="53"/>
      <c r="H17" s="98"/>
      <c r="I17" s="65"/>
      <c r="J17" s="100">
        <f>БУП!B7</f>
        <v>0</v>
      </c>
      <c r="K17" s="55"/>
      <c r="L17" s="212"/>
      <c r="M17" s="212"/>
      <c r="N17" s="98"/>
      <c r="O17" s="65"/>
      <c r="P17" s="65"/>
      <c r="Q17" s="65"/>
      <c r="R17" s="65"/>
      <c r="S17" s="65"/>
      <c r="T17" s="65"/>
      <c r="U17" s="65"/>
      <c r="V17" s="41"/>
    </row>
    <row r="18" spans="1:24" ht="18.75" x14ac:dyDescent="0.2">
      <c r="A18" s="65"/>
      <c r="B18" s="99"/>
      <c r="C18" s="53"/>
      <c r="D18" s="53"/>
      <c r="E18" s="53"/>
      <c r="F18" s="53"/>
      <c r="G18" s="53"/>
      <c r="H18" s="98"/>
      <c r="I18" s="65"/>
      <c r="J18" s="65"/>
      <c r="K18" s="65"/>
      <c r="L18" s="212"/>
      <c r="M18" s="212"/>
      <c r="N18" s="98"/>
      <c r="O18" s="65"/>
      <c r="P18" s="65"/>
      <c r="Q18" s="65"/>
      <c r="R18" s="65"/>
      <c r="S18" s="65"/>
      <c r="T18" s="65"/>
      <c r="U18" s="65"/>
      <c r="V18" s="41"/>
    </row>
    <row r="19" spans="1:24" ht="51" customHeight="1" x14ac:dyDescent="0.3">
      <c r="A19" s="891" t="s">
        <v>49</v>
      </c>
      <c r="B19" s="881" t="s">
        <v>48</v>
      </c>
      <c r="C19" s="877" t="s">
        <v>78</v>
      </c>
      <c r="D19" s="878"/>
      <c r="E19" s="878"/>
      <c r="F19" s="878"/>
      <c r="G19" s="878"/>
      <c r="H19" s="879"/>
      <c r="I19" s="883" t="s">
        <v>79</v>
      </c>
      <c r="J19" s="883"/>
      <c r="K19" s="883"/>
      <c r="L19" s="884"/>
      <c r="M19" s="885"/>
      <c r="N19" s="886"/>
      <c r="O19" s="877" t="s">
        <v>89</v>
      </c>
      <c r="P19" s="878"/>
      <c r="Q19" s="878"/>
      <c r="R19" s="878"/>
      <c r="S19" s="878"/>
      <c r="T19" s="879"/>
      <c r="U19" s="64"/>
      <c r="V19" s="47"/>
    </row>
    <row r="20" spans="1:24" ht="56.25" customHeight="1" x14ac:dyDescent="0.2">
      <c r="A20" s="892"/>
      <c r="B20" s="890"/>
      <c r="C20" s="881">
        <v>1</v>
      </c>
      <c r="D20" s="881">
        <v>2</v>
      </c>
      <c r="E20" s="881">
        <v>3</v>
      </c>
      <c r="F20" s="881">
        <v>4</v>
      </c>
      <c r="G20" s="881">
        <v>5</v>
      </c>
      <c r="H20" s="881">
        <v>6</v>
      </c>
      <c r="I20" s="887" t="s">
        <v>80</v>
      </c>
      <c r="J20" s="887" t="s">
        <v>81</v>
      </c>
      <c r="K20" s="880" t="s">
        <v>45</v>
      </c>
      <c r="L20" s="877"/>
      <c r="M20" s="878"/>
      <c r="N20" s="879"/>
      <c r="O20" s="192" t="s">
        <v>82</v>
      </c>
      <c r="P20" s="192" t="s">
        <v>83</v>
      </c>
      <c r="Q20" s="192" t="s">
        <v>84</v>
      </c>
      <c r="R20" s="192" t="s">
        <v>85</v>
      </c>
      <c r="S20" s="192" t="s">
        <v>86</v>
      </c>
      <c r="T20" s="160" t="s">
        <v>87</v>
      </c>
      <c r="U20" s="64"/>
      <c r="V20" s="47"/>
    </row>
    <row r="21" spans="1:24" ht="37.5" x14ac:dyDescent="0.2">
      <c r="A21" s="892"/>
      <c r="B21" s="890"/>
      <c r="C21" s="890"/>
      <c r="D21" s="890"/>
      <c r="E21" s="890"/>
      <c r="F21" s="890"/>
      <c r="G21" s="890"/>
      <c r="H21" s="890"/>
      <c r="I21" s="888"/>
      <c r="J21" s="888"/>
      <c r="K21" s="881" t="s">
        <v>43</v>
      </c>
      <c r="L21" s="877" t="s">
        <v>113</v>
      </c>
      <c r="M21" s="878"/>
      <c r="N21" s="879"/>
      <c r="O21" s="160" t="s">
        <v>88</v>
      </c>
      <c r="P21" s="160" t="s">
        <v>88</v>
      </c>
      <c r="Q21" s="160" t="s">
        <v>88</v>
      </c>
      <c r="R21" s="160" t="s">
        <v>88</v>
      </c>
      <c r="S21" s="160" t="s">
        <v>88</v>
      </c>
      <c r="T21" s="160" t="s">
        <v>88</v>
      </c>
      <c r="U21" s="64"/>
      <c r="V21" s="47"/>
    </row>
    <row r="22" spans="1:24" ht="225" x14ac:dyDescent="0.2">
      <c r="A22" s="893"/>
      <c r="B22" s="882"/>
      <c r="C22" s="882"/>
      <c r="D22" s="882"/>
      <c r="E22" s="882"/>
      <c r="F22" s="882"/>
      <c r="G22" s="882"/>
      <c r="H22" s="882"/>
      <c r="I22" s="889"/>
      <c r="J22" s="889"/>
      <c r="K22" s="882"/>
      <c r="L22" s="160" t="s">
        <v>101</v>
      </c>
      <c r="M22" s="160" t="s">
        <v>102</v>
      </c>
      <c r="N22" s="160" t="s">
        <v>40</v>
      </c>
      <c r="O22" s="193">
        <v>16</v>
      </c>
      <c r="P22" s="193">
        <v>12</v>
      </c>
      <c r="Q22" s="193">
        <v>15</v>
      </c>
      <c r="R22" s="193">
        <v>15</v>
      </c>
      <c r="S22" s="193">
        <v>17</v>
      </c>
      <c r="T22" s="194">
        <v>24</v>
      </c>
      <c r="U22" s="102" t="s">
        <v>97</v>
      </c>
      <c r="V22" s="77"/>
      <c r="W22" s="78"/>
      <c r="X22" s="48"/>
    </row>
    <row r="23" spans="1:24" ht="34.9" customHeight="1" x14ac:dyDescent="0.2">
      <c r="A23" s="97" t="s">
        <v>39</v>
      </c>
      <c r="B23" s="195" t="str">
        <f>ПрУП!B22</f>
        <v>Общий гуманитарный и социально-экономический учебные циклы</v>
      </c>
      <c r="C23" s="196"/>
      <c r="D23" s="197"/>
      <c r="E23" s="197"/>
      <c r="F23" s="197"/>
      <c r="G23" s="197"/>
      <c r="H23" s="198"/>
      <c r="I23" s="199">
        <f t="shared" ref="I23:N23" si="0">SUM(I24:I30)</f>
        <v>174</v>
      </c>
      <c r="J23" s="199">
        <f t="shared" si="0"/>
        <v>58</v>
      </c>
      <c r="K23" s="199">
        <f t="shared" si="0"/>
        <v>116</v>
      </c>
      <c r="L23" s="199">
        <f t="shared" si="0"/>
        <v>314</v>
      </c>
      <c r="M23" s="199">
        <f t="shared" si="0"/>
        <v>166</v>
      </c>
      <c r="N23" s="199">
        <f t="shared" si="0"/>
        <v>0</v>
      </c>
      <c r="O23" s="200"/>
      <c r="P23" s="199"/>
      <c r="Q23" s="199"/>
      <c r="R23" s="199"/>
      <c r="S23" s="199"/>
      <c r="T23" s="199"/>
      <c r="U23" s="50"/>
      <c r="V23" s="50"/>
      <c r="X23" s="51"/>
    </row>
    <row r="24" spans="1:24" ht="19.899999999999999" customHeight="1" x14ac:dyDescent="0.2">
      <c r="A24" s="105" t="str">
        <f>ПрУП!A25</f>
        <v>ОГСЭ.01</v>
      </c>
      <c r="B24" s="178">
        <f>ПрУП!B25</f>
        <v>0</v>
      </c>
      <c r="C24" s="159"/>
      <c r="D24" s="159"/>
      <c r="E24" s="159"/>
      <c r="F24" s="159"/>
      <c r="G24" s="159" t="s">
        <v>138</v>
      </c>
      <c r="H24" s="201"/>
      <c r="I24" s="161">
        <f>ПрУП!D25</f>
        <v>0</v>
      </c>
      <c r="J24" s="161">
        <f t="shared" ref="J24:J30" si="1">I24-K24</f>
        <v>0</v>
      </c>
      <c r="K24" s="161">
        <f>ПрУП!E25</f>
        <v>0</v>
      </c>
      <c r="L24" s="161">
        <v>8</v>
      </c>
      <c r="M24" s="161"/>
      <c r="N24" s="161"/>
      <c r="O24" s="161"/>
      <c r="P24" s="161"/>
      <c r="Q24" s="161"/>
      <c r="R24" s="161"/>
      <c r="S24" s="161">
        <v>48</v>
      </c>
      <c r="T24" s="161"/>
      <c r="U24" s="53">
        <f>O24+P24+Q24+R24+S24+T24</f>
        <v>48</v>
      </c>
      <c r="V24" s="43"/>
      <c r="X24" s="51"/>
    </row>
    <row r="25" spans="1:24" ht="19.899999999999999" customHeight="1" x14ac:dyDescent="0.2">
      <c r="A25" s="105" t="str">
        <f>ПрУП!A26</f>
        <v>ОГСЭ.02</v>
      </c>
      <c r="B25" s="178">
        <f>ПрУП!B26</f>
        <v>0</v>
      </c>
      <c r="C25" s="159" t="s">
        <v>138</v>
      </c>
      <c r="D25" s="159"/>
      <c r="E25" s="159"/>
      <c r="F25" s="159"/>
      <c r="G25" s="159"/>
      <c r="H25" s="201"/>
      <c r="I25" s="161">
        <f>ПрУП!D26</f>
        <v>0</v>
      </c>
      <c r="J25" s="161">
        <f t="shared" si="1"/>
        <v>0</v>
      </c>
      <c r="K25" s="161">
        <f>ПрУП!E26</f>
        <v>0</v>
      </c>
      <c r="L25" s="161">
        <v>8</v>
      </c>
      <c r="M25" s="161"/>
      <c r="N25" s="161"/>
      <c r="O25" s="161">
        <v>48</v>
      </c>
      <c r="P25" s="161"/>
      <c r="Q25" s="161"/>
      <c r="R25" s="161"/>
      <c r="S25" s="161"/>
      <c r="T25" s="161"/>
      <c r="U25" s="53">
        <f t="shared" ref="U25:U37" si="2">O25+P25+Q25+R25+S25+T25</f>
        <v>48</v>
      </c>
      <c r="V25" s="43"/>
      <c r="X25" s="51"/>
    </row>
    <row r="26" spans="1:24" ht="45.75" customHeight="1" x14ac:dyDescent="0.2">
      <c r="A26" s="105" t="str">
        <f>ПрУП!A27</f>
        <v>ОГСЭ.03</v>
      </c>
      <c r="B26" s="178">
        <f>ПрУП!B27</f>
        <v>0</v>
      </c>
      <c r="C26" s="159"/>
      <c r="D26" s="159" t="s">
        <v>138</v>
      </c>
      <c r="E26" s="159"/>
      <c r="F26" s="159" t="s">
        <v>138</v>
      </c>
      <c r="G26" s="159"/>
      <c r="H26" s="159" t="s">
        <v>138</v>
      </c>
      <c r="I26" s="159">
        <f>ПрУП!D27</f>
        <v>0</v>
      </c>
      <c r="J26" s="159">
        <f t="shared" si="1"/>
        <v>0</v>
      </c>
      <c r="K26" s="159">
        <f>ПрУП!E27</f>
        <v>0</v>
      </c>
      <c r="L26" s="159"/>
      <c r="M26" s="161">
        <f>ПрУП!F27</f>
        <v>166</v>
      </c>
      <c r="N26" s="161"/>
      <c r="O26" s="161">
        <v>32</v>
      </c>
      <c r="P26" s="161">
        <v>24</v>
      </c>
      <c r="Q26" s="161">
        <v>30</v>
      </c>
      <c r="R26" s="161">
        <v>30</v>
      </c>
      <c r="S26" s="161">
        <v>34</v>
      </c>
      <c r="T26" s="161">
        <v>16</v>
      </c>
      <c r="U26" s="53">
        <f t="shared" si="2"/>
        <v>166</v>
      </c>
      <c r="V26" s="52"/>
      <c r="X26" s="51"/>
    </row>
    <row r="27" spans="1:24" ht="19.899999999999999" customHeight="1" x14ac:dyDescent="0.2">
      <c r="A27" s="105" t="str">
        <f>ПрУП!A28</f>
        <v>ОГСЭ.04</v>
      </c>
      <c r="B27" s="178">
        <f>ПрУП!B28</f>
        <v>0</v>
      </c>
      <c r="C27" s="159" t="s">
        <v>156</v>
      </c>
      <c r="D27" s="159" t="s">
        <v>156</v>
      </c>
      <c r="E27" s="159" t="s">
        <v>156</v>
      </c>
      <c r="F27" s="159" t="s">
        <v>156</v>
      </c>
      <c r="G27" s="159" t="s">
        <v>156</v>
      </c>
      <c r="H27" s="159" t="s">
        <v>138</v>
      </c>
      <c r="I27" s="159">
        <f>ПрУП!D28</f>
        <v>0</v>
      </c>
      <c r="J27" s="159">
        <f t="shared" si="1"/>
        <v>0</v>
      </c>
      <c r="K27" s="159">
        <f>ПрУП!E28</f>
        <v>0</v>
      </c>
      <c r="L27" s="159">
        <f>ПрУП!F28</f>
        <v>166</v>
      </c>
      <c r="M27" s="161"/>
      <c r="N27" s="161"/>
      <c r="O27" s="161">
        <v>32</v>
      </c>
      <c r="P27" s="161">
        <v>24</v>
      </c>
      <c r="Q27" s="161">
        <v>30</v>
      </c>
      <c r="R27" s="161">
        <v>30</v>
      </c>
      <c r="S27" s="161">
        <v>34</v>
      </c>
      <c r="T27" s="161">
        <v>16</v>
      </c>
      <c r="U27" s="53">
        <f t="shared" si="2"/>
        <v>166</v>
      </c>
      <c r="V27" s="52"/>
      <c r="X27" s="51"/>
    </row>
    <row r="28" spans="1:24" s="170" customFormat="1" ht="19.899999999999999" customHeight="1" x14ac:dyDescent="0.2">
      <c r="A28" s="159">
        <f>ПрУП!A29</f>
        <v>0</v>
      </c>
      <c r="B28" s="178">
        <f>ПрУП!B29</f>
        <v>0</v>
      </c>
      <c r="C28" s="159"/>
      <c r="D28" s="159"/>
      <c r="E28" s="159"/>
      <c r="F28" s="159"/>
      <c r="G28" s="159" t="s">
        <v>138</v>
      </c>
      <c r="H28" s="159"/>
      <c r="I28" s="159"/>
      <c r="J28" s="159"/>
      <c r="K28" s="159">
        <f>ПрУП!E29</f>
        <v>0</v>
      </c>
      <c r="L28" s="159">
        <f>ПрУП!F29</f>
        <v>20</v>
      </c>
      <c r="M28" s="161"/>
      <c r="N28" s="161"/>
      <c r="O28" s="75"/>
      <c r="P28" s="75"/>
      <c r="Q28" s="75"/>
      <c r="R28" s="75"/>
      <c r="S28" s="75">
        <v>40</v>
      </c>
      <c r="T28" s="75"/>
      <c r="U28" s="53">
        <f t="shared" si="2"/>
        <v>40</v>
      </c>
      <c r="V28" s="169"/>
      <c r="X28" s="171"/>
    </row>
    <row r="29" spans="1:24" ht="19.899999999999999" customHeight="1" x14ac:dyDescent="0.2">
      <c r="A29" s="172" t="str">
        <f>ПрУП!A31</f>
        <v>ОГСЭ.06</v>
      </c>
      <c r="B29" s="178" t="str">
        <f>ПрУП!B31</f>
        <v>Эффективное поведение на рынке труда</v>
      </c>
      <c r="C29" s="159"/>
      <c r="D29" s="159"/>
      <c r="E29" s="159"/>
      <c r="F29" s="159"/>
      <c r="G29" s="159"/>
      <c r="H29" s="159" t="s">
        <v>138</v>
      </c>
      <c r="I29" s="159">
        <f>ПрУП!D31</f>
        <v>54</v>
      </c>
      <c r="J29" s="159">
        <f t="shared" si="1"/>
        <v>18</v>
      </c>
      <c r="K29" s="159">
        <f>ПрУП!E31</f>
        <v>36</v>
      </c>
      <c r="L29" s="159">
        <v>36</v>
      </c>
      <c r="M29" s="161"/>
      <c r="N29" s="161"/>
      <c r="O29" s="75"/>
      <c r="P29" s="75"/>
      <c r="Q29" s="75"/>
      <c r="R29" s="75"/>
      <c r="S29" s="75"/>
      <c r="T29" s="75">
        <v>36</v>
      </c>
      <c r="U29" s="53">
        <f t="shared" si="2"/>
        <v>36</v>
      </c>
      <c r="V29" s="43"/>
      <c r="X29" s="51"/>
    </row>
    <row r="30" spans="1:24" ht="35.450000000000003" customHeight="1" x14ac:dyDescent="0.2">
      <c r="A30" s="172" t="str">
        <f>ПрУП!A32</f>
        <v>ОГСЭ.07</v>
      </c>
      <c r="B30" s="178" t="str">
        <f>ПрУП!B32</f>
        <v>Введение в профессию: общие компетенции профессионала</v>
      </c>
      <c r="C30" s="159"/>
      <c r="D30" s="159" t="s">
        <v>138</v>
      </c>
      <c r="E30" s="159"/>
      <c r="F30" s="159"/>
      <c r="G30" s="159"/>
      <c r="H30" s="159"/>
      <c r="I30" s="159">
        <f>ПрУП!D32</f>
        <v>120</v>
      </c>
      <c r="J30" s="159">
        <f t="shared" si="1"/>
        <v>40</v>
      </c>
      <c r="K30" s="159">
        <f>ПрУП!E32</f>
        <v>80</v>
      </c>
      <c r="L30" s="159">
        <v>76</v>
      </c>
      <c r="M30" s="161"/>
      <c r="N30" s="161"/>
      <c r="O30" s="161">
        <v>48</v>
      </c>
      <c r="P30" s="161">
        <v>32</v>
      </c>
      <c r="Q30" s="161"/>
      <c r="R30" s="161"/>
      <c r="S30" s="161"/>
      <c r="T30" s="161"/>
      <c r="U30" s="53">
        <f t="shared" si="2"/>
        <v>80</v>
      </c>
      <c r="V30" s="43"/>
      <c r="X30" s="51"/>
    </row>
    <row r="31" spans="1:24" ht="40.5" customHeight="1" x14ac:dyDescent="0.2">
      <c r="A31" s="97" t="s">
        <v>33</v>
      </c>
      <c r="B31" s="195" t="str">
        <f>ПрУП!B33</f>
        <v>Математический и общий естественнонаучный учебные циклы</v>
      </c>
      <c r="C31" s="202"/>
      <c r="D31" s="203"/>
      <c r="E31" s="203"/>
      <c r="F31" s="203"/>
      <c r="G31" s="203"/>
      <c r="H31" s="204"/>
      <c r="I31" s="199">
        <f t="shared" ref="I31:N31" si="3">SUM(I32:I33)</f>
        <v>0</v>
      </c>
      <c r="J31" s="199">
        <f t="shared" si="3"/>
        <v>0</v>
      </c>
      <c r="K31" s="199">
        <f t="shared" si="3"/>
        <v>0</v>
      </c>
      <c r="L31" s="199">
        <f t="shared" si="3"/>
        <v>76</v>
      </c>
      <c r="M31" s="199">
        <f t="shared" si="3"/>
        <v>0</v>
      </c>
      <c r="N31" s="199">
        <f t="shared" si="3"/>
        <v>0</v>
      </c>
      <c r="O31" s="199"/>
      <c r="P31" s="199"/>
      <c r="Q31" s="199"/>
      <c r="R31" s="199"/>
      <c r="S31" s="199"/>
      <c r="T31" s="199"/>
      <c r="U31" s="53">
        <f t="shared" si="2"/>
        <v>0</v>
      </c>
      <c r="V31" s="50"/>
      <c r="X31" s="51"/>
    </row>
    <row r="32" spans="1:24" ht="19.899999999999999" customHeight="1" x14ac:dyDescent="0.2">
      <c r="A32" s="105" t="str">
        <f>ПрУП!A36</f>
        <v>ЕН.01</v>
      </c>
      <c r="B32" s="178">
        <f>ПрУП!B36</f>
        <v>0</v>
      </c>
      <c r="C32" s="159"/>
      <c r="D32" s="159"/>
      <c r="E32" s="159" t="s">
        <v>138</v>
      </c>
      <c r="F32" s="159"/>
      <c r="G32" s="159"/>
      <c r="H32" s="201"/>
      <c r="I32" s="161">
        <f>K32*1.5</f>
        <v>0</v>
      </c>
      <c r="J32" s="161">
        <f>I32-K32</f>
        <v>0</v>
      </c>
      <c r="K32" s="161">
        <f>ПрУП!E36</f>
        <v>0</v>
      </c>
      <c r="L32" s="161">
        <v>26</v>
      </c>
      <c r="M32" s="161"/>
      <c r="N32" s="161"/>
      <c r="O32" s="161"/>
      <c r="P32" s="161"/>
      <c r="Q32" s="161"/>
      <c r="R32" s="161">
        <v>54</v>
      </c>
      <c r="S32" s="161"/>
      <c r="T32" s="161"/>
      <c r="U32" s="53">
        <f t="shared" si="2"/>
        <v>54</v>
      </c>
      <c r="V32" s="43"/>
      <c r="X32" s="51"/>
    </row>
    <row r="33" spans="1:24" ht="19.899999999999999" customHeight="1" x14ac:dyDescent="0.2">
      <c r="A33" s="105" t="str">
        <f>ПрУП!A37</f>
        <v>ЕН.02</v>
      </c>
      <c r="B33" s="178">
        <f>ПрУП!B37</f>
        <v>0</v>
      </c>
      <c r="C33" s="159"/>
      <c r="D33" s="159" t="s">
        <v>138</v>
      </c>
      <c r="E33" s="159"/>
      <c r="F33" s="159"/>
      <c r="G33" s="159"/>
      <c r="H33" s="201"/>
      <c r="I33" s="161">
        <f>K33*1.5</f>
        <v>0</v>
      </c>
      <c r="J33" s="161">
        <f>I33-K33</f>
        <v>0</v>
      </c>
      <c r="K33" s="161">
        <f>ПрУП!E37</f>
        <v>0</v>
      </c>
      <c r="L33" s="161">
        <v>50</v>
      </c>
      <c r="M33" s="161"/>
      <c r="N33" s="161"/>
      <c r="O33" s="161">
        <v>32</v>
      </c>
      <c r="P33" s="161">
        <v>22</v>
      </c>
      <c r="Q33" s="161"/>
      <c r="R33" s="161"/>
      <c r="S33" s="161"/>
      <c r="T33" s="161"/>
      <c r="U33" s="53">
        <f t="shared" si="2"/>
        <v>54</v>
      </c>
      <c r="V33" s="43"/>
      <c r="X33" s="51"/>
    </row>
    <row r="34" spans="1:24" s="170" customFormat="1" ht="19.899999999999999" customHeight="1" x14ac:dyDescent="0.2">
      <c r="A34" s="159">
        <f>ПрУП!A38</f>
        <v>0</v>
      </c>
      <c r="B34" s="178">
        <f>ПрУП!B38</f>
        <v>0</v>
      </c>
      <c r="C34" s="159"/>
      <c r="D34" s="159" t="s">
        <v>138</v>
      </c>
      <c r="E34" s="159"/>
      <c r="F34" s="159"/>
      <c r="G34" s="159"/>
      <c r="H34" s="201"/>
      <c r="I34" s="161"/>
      <c r="J34" s="161"/>
      <c r="K34" s="161">
        <f>ПрУП!E38</f>
        <v>0</v>
      </c>
      <c r="L34" s="161"/>
      <c r="M34" s="161"/>
      <c r="N34" s="161"/>
      <c r="O34" s="161"/>
      <c r="P34" s="161">
        <v>36</v>
      </c>
      <c r="Q34" s="161"/>
      <c r="R34" s="161"/>
      <c r="S34" s="161"/>
      <c r="T34" s="161"/>
      <c r="U34" s="53">
        <f t="shared" si="2"/>
        <v>36</v>
      </c>
      <c r="V34" s="175"/>
      <c r="X34" s="171"/>
    </row>
    <row r="35" spans="1:24" ht="19.899999999999999" customHeight="1" x14ac:dyDescent="0.2">
      <c r="A35" s="97" t="s">
        <v>29</v>
      </c>
      <c r="B35" s="195" t="str">
        <f>ПрУП!B39</f>
        <v>Профессиональный учебный цикл</v>
      </c>
      <c r="C35" s="202"/>
      <c r="D35" s="203"/>
      <c r="E35" s="203"/>
      <c r="F35" s="203"/>
      <c r="G35" s="203"/>
      <c r="H35" s="204"/>
      <c r="I35" s="199" t="e">
        <f t="shared" ref="I35:N35" si="4">I36+I49</f>
        <v>#REF!</v>
      </c>
      <c r="J35" s="199" t="e">
        <f t="shared" si="4"/>
        <v>#REF!</v>
      </c>
      <c r="K35" s="199" t="e">
        <f t="shared" si="4"/>
        <v>#REF!</v>
      </c>
      <c r="L35" s="199">
        <f t="shared" si="4"/>
        <v>416</v>
      </c>
      <c r="M35" s="199">
        <f t="shared" si="4"/>
        <v>0</v>
      </c>
      <c r="N35" s="199">
        <f t="shared" si="4"/>
        <v>70</v>
      </c>
      <c r="O35" s="161"/>
      <c r="P35" s="161"/>
      <c r="Q35" s="161"/>
      <c r="R35" s="161"/>
      <c r="S35" s="161"/>
      <c r="T35" s="161"/>
      <c r="U35" s="53">
        <f t="shared" si="2"/>
        <v>0</v>
      </c>
      <c r="V35" s="53"/>
      <c r="X35" s="51"/>
    </row>
    <row r="36" spans="1:24" ht="42" customHeight="1" x14ac:dyDescent="0.2">
      <c r="A36" s="97" t="s">
        <v>28</v>
      </c>
      <c r="B36" s="195" t="str">
        <f>ПрУП!B42</f>
        <v>Общепрофессиональные дисциплины</v>
      </c>
      <c r="C36" s="202"/>
      <c r="D36" s="203"/>
      <c r="E36" s="203"/>
      <c r="F36" s="203"/>
      <c r="G36" s="203"/>
      <c r="H36" s="204"/>
      <c r="I36" s="199">
        <f t="shared" ref="I36:N36" si="5">SUM(I37:I48)</f>
        <v>264</v>
      </c>
      <c r="J36" s="199">
        <f t="shared" si="5"/>
        <v>88</v>
      </c>
      <c r="K36" s="199">
        <f t="shared" si="5"/>
        <v>176</v>
      </c>
      <c r="L36" s="199">
        <f t="shared" si="5"/>
        <v>372</v>
      </c>
      <c r="M36" s="199">
        <f t="shared" si="5"/>
        <v>0</v>
      </c>
      <c r="N36" s="199">
        <f t="shared" si="5"/>
        <v>0</v>
      </c>
      <c r="O36" s="199"/>
      <c r="P36" s="199"/>
      <c r="Q36" s="199"/>
      <c r="R36" s="199"/>
      <c r="S36" s="199"/>
      <c r="T36" s="199"/>
      <c r="U36" s="53">
        <f t="shared" si="2"/>
        <v>0</v>
      </c>
      <c r="V36" s="54"/>
      <c r="X36" s="51"/>
    </row>
    <row r="37" spans="1:24" ht="19.899999999999999" customHeight="1" x14ac:dyDescent="0.2">
      <c r="A37" s="105" t="str">
        <f>ПрУП!A45</f>
        <v>ОП.01</v>
      </c>
      <c r="B37" s="178">
        <f>ПрУП!B45</f>
        <v>0</v>
      </c>
      <c r="C37" s="159"/>
      <c r="D37" s="159" t="s">
        <v>136</v>
      </c>
      <c r="E37" s="159"/>
      <c r="F37" s="159"/>
      <c r="G37" s="159"/>
      <c r="H37" s="201"/>
      <c r="I37" s="161">
        <f>K37*1.5</f>
        <v>0</v>
      </c>
      <c r="J37" s="161">
        <f>I37-K37</f>
        <v>0</v>
      </c>
      <c r="K37" s="161">
        <f>ПрУП!E45</f>
        <v>0</v>
      </c>
      <c r="L37" s="161">
        <f>ПрУП!F45</f>
        <v>86</v>
      </c>
      <c r="M37" s="161"/>
      <c r="N37" s="161">
        <f>ПрУП!G45</f>
        <v>0</v>
      </c>
      <c r="O37" s="161">
        <v>48</v>
      </c>
      <c r="P37" s="161">
        <v>42</v>
      </c>
      <c r="Q37" s="161"/>
      <c r="R37" s="161"/>
      <c r="S37" s="161"/>
      <c r="T37" s="161"/>
      <c r="U37" s="53">
        <f t="shared" si="2"/>
        <v>90</v>
      </c>
      <c r="V37" s="43"/>
      <c r="X37" s="51"/>
    </row>
    <row r="38" spans="1:24" ht="19.899999999999999" customHeight="1" x14ac:dyDescent="0.2">
      <c r="A38" s="105" t="str">
        <f>ПрУП!A46</f>
        <v>ОП.02</v>
      </c>
      <c r="B38" s="178">
        <f>ПрУП!B46</f>
        <v>0</v>
      </c>
      <c r="C38" s="159"/>
      <c r="D38" s="159"/>
      <c r="E38" s="159"/>
      <c r="F38" s="159" t="s">
        <v>136</v>
      </c>
      <c r="G38" s="159"/>
      <c r="H38" s="201"/>
      <c r="I38" s="161">
        <f t="shared" ref="I38:I48" si="6">K38*1.5</f>
        <v>0</v>
      </c>
      <c r="J38" s="161">
        <f t="shared" ref="J38:J48" si="7">I38-K38</f>
        <v>0</v>
      </c>
      <c r="K38" s="161">
        <f>ПрУП!E46</f>
        <v>0</v>
      </c>
      <c r="L38" s="161">
        <f>ПрУП!F46</f>
        <v>40</v>
      </c>
      <c r="M38" s="161"/>
      <c r="N38" s="161">
        <f>ПрУП!G46</f>
        <v>0</v>
      </c>
      <c r="O38" s="19"/>
      <c r="P38" s="75"/>
      <c r="Q38" s="75">
        <v>62</v>
      </c>
      <c r="R38" s="75">
        <v>56</v>
      </c>
      <c r="S38" s="75"/>
      <c r="T38" s="75"/>
      <c r="U38" s="53">
        <f t="shared" ref="U38:U64" si="8">O38+P38+Q38+R38+S38+T38</f>
        <v>118</v>
      </c>
      <c r="V38" s="43"/>
      <c r="X38" s="51"/>
    </row>
    <row r="39" spans="1:24" ht="19.899999999999999" customHeight="1" x14ac:dyDescent="0.2">
      <c r="A39" s="105" t="str">
        <f>ПрУП!A47</f>
        <v>ОП.03</v>
      </c>
      <c r="B39" s="178">
        <f>ПрУП!B47</f>
        <v>0</v>
      </c>
      <c r="C39" s="159"/>
      <c r="D39" s="159" t="s">
        <v>136</v>
      </c>
      <c r="E39" s="159"/>
      <c r="F39" s="159"/>
      <c r="G39" s="159"/>
      <c r="H39" s="201"/>
      <c r="I39" s="161">
        <f t="shared" si="6"/>
        <v>0</v>
      </c>
      <c r="J39" s="161">
        <f t="shared" si="7"/>
        <v>0</v>
      </c>
      <c r="K39" s="161">
        <f>ПрУП!E47</f>
        <v>0</v>
      </c>
      <c r="L39" s="161">
        <f>ПрУП!F47</f>
        <v>46</v>
      </c>
      <c r="M39" s="161"/>
      <c r="N39" s="161">
        <f>ПрУП!G47</f>
        <v>0</v>
      </c>
      <c r="O39" s="19">
        <v>52</v>
      </c>
      <c r="P39" s="75">
        <v>48</v>
      </c>
      <c r="Q39" s="75"/>
      <c r="R39" s="75"/>
      <c r="S39" s="75"/>
      <c r="T39" s="75"/>
      <c r="U39" s="53">
        <f t="shared" si="8"/>
        <v>100</v>
      </c>
      <c r="V39" s="43"/>
      <c r="X39" s="51"/>
    </row>
    <row r="40" spans="1:24" ht="19.899999999999999" customHeight="1" x14ac:dyDescent="0.2">
      <c r="A40" s="105" t="str">
        <f>ПрУП!A48</f>
        <v>ОП.04</v>
      </c>
      <c r="B40" s="178">
        <f>ПрУП!B48</f>
        <v>0</v>
      </c>
      <c r="C40" s="159"/>
      <c r="D40" s="159" t="s">
        <v>136</v>
      </c>
      <c r="E40" s="159"/>
      <c r="F40" s="159"/>
      <c r="G40" s="159"/>
      <c r="H40" s="201"/>
      <c r="I40" s="161">
        <f t="shared" si="6"/>
        <v>0</v>
      </c>
      <c r="J40" s="161">
        <f t="shared" si="7"/>
        <v>0</v>
      </c>
      <c r="K40" s="161">
        <f>ПрУП!E48</f>
        <v>0</v>
      </c>
      <c r="L40" s="161">
        <f>ПрУП!F48</f>
        <v>16</v>
      </c>
      <c r="M40" s="161"/>
      <c r="N40" s="161">
        <f>ПрУП!G48</f>
        <v>0</v>
      </c>
      <c r="O40" s="156">
        <v>32</v>
      </c>
      <c r="P40" s="161">
        <v>28</v>
      </c>
      <c r="Q40" s="161"/>
      <c r="R40" s="161"/>
      <c r="S40" s="161"/>
      <c r="T40" s="161"/>
      <c r="U40" s="53">
        <f t="shared" si="8"/>
        <v>60</v>
      </c>
      <c r="V40" s="43"/>
      <c r="X40" s="51"/>
    </row>
    <row r="41" spans="1:24" ht="37.15" customHeight="1" x14ac:dyDescent="0.2">
      <c r="A41" s="105" t="str">
        <f>ПрУП!A49</f>
        <v>ОП.05</v>
      </c>
      <c r="B41" s="178">
        <f>ПрУП!B49</f>
        <v>0</v>
      </c>
      <c r="C41" s="159"/>
      <c r="D41" s="159" t="s">
        <v>136</v>
      </c>
      <c r="E41" s="159"/>
      <c r="F41" s="159"/>
      <c r="G41" s="159"/>
      <c r="H41" s="201"/>
      <c r="I41" s="161">
        <f t="shared" si="6"/>
        <v>0</v>
      </c>
      <c r="J41" s="161">
        <f t="shared" si="7"/>
        <v>0</v>
      </c>
      <c r="K41" s="161">
        <f>ПрУП!E49</f>
        <v>0</v>
      </c>
      <c r="L41" s="161">
        <f>ПрУП!F49</f>
        <v>30</v>
      </c>
      <c r="M41" s="161"/>
      <c r="N41" s="161">
        <f>ПрУП!G49</f>
        <v>0</v>
      </c>
      <c r="O41" s="156">
        <v>32</v>
      </c>
      <c r="P41" s="161">
        <v>28</v>
      </c>
      <c r="Q41" s="161"/>
      <c r="R41" s="161"/>
      <c r="S41" s="161"/>
      <c r="T41" s="161"/>
      <c r="U41" s="53">
        <f t="shared" si="8"/>
        <v>60</v>
      </c>
      <c r="V41" s="52"/>
      <c r="X41" s="51"/>
    </row>
    <row r="42" spans="1:24" ht="39.75" customHeight="1" x14ac:dyDescent="0.2">
      <c r="A42" s="105" t="str">
        <f>ПрУП!A50</f>
        <v>ОП.06</v>
      </c>
      <c r="B42" s="178">
        <f>ПрУП!B50</f>
        <v>0</v>
      </c>
      <c r="C42" s="159"/>
      <c r="D42" s="159"/>
      <c r="E42" s="159" t="s">
        <v>138</v>
      </c>
      <c r="F42" s="159"/>
      <c r="G42" s="159"/>
      <c r="H42" s="201"/>
      <c r="I42" s="161">
        <f t="shared" si="6"/>
        <v>0</v>
      </c>
      <c r="J42" s="161">
        <f t="shared" si="7"/>
        <v>0</v>
      </c>
      <c r="K42" s="161">
        <f>ПрУП!E50</f>
        <v>0</v>
      </c>
      <c r="L42" s="161">
        <f>ПрУП!F50</f>
        <v>32</v>
      </c>
      <c r="M42" s="161"/>
      <c r="N42" s="161">
        <f>ПрУП!G50</f>
        <v>0</v>
      </c>
      <c r="O42" s="156"/>
      <c r="P42" s="161"/>
      <c r="Q42" s="161">
        <v>36</v>
      </c>
      <c r="R42" s="161"/>
      <c r="S42" s="161"/>
      <c r="T42" s="161"/>
      <c r="U42" s="53">
        <f t="shared" si="8"/>
        <v>36</v>
      </c>
      <c r="V42" s="52"/>
      <c r="X42" s="51"/>
    </row>
    <row r="43" spans="1:24" ht="36.75" customHeight="1" x14ac:dyDescent="0.2">
      <c r="A43" s="105" t="str">
        <f>ПрУП!A51</f>
        <v>ОП.07</v>
      </c>
      <c r="B43" s="178">
        <f>ПрУП!B51</f>
        <v>0</v>
      </c>
      <c r="C43" s="159"/>
      <c r="D43" s="159"/>
      <c r="E43" s="159"/>
      <c r="F43" s="159"/>
      <c r="G43" s="159"/>
      <c r="H43" s="201" t="s">
        <v>138</v>
      </c>
      <c r="I43" s="161">
        <f t="shared" si="6"/>
        <v>0</v>
      </c>
      <c r="J43" s="161">
        <f t="shared" si="7"/>
        <v>0</v>
      </c>
      <c r="K43" s="161">
        <f>ПрУП!E51</f>
        <v>0</v>
      </c>
      <c r="L43" s="161">
        <f>ПрУП!F51</f>
        <v>16</v>
      </c>
      <c r="M43" s="161"/>
      <c r="N43" s="161">
        <f>ПрУП!G51</f>
        <v>0</v>
      </c>
      <c r="O43" s="156"/>
      <c r="P43" s="161"/>
      <c r="Q43" s="161"/>
      <c r="R43" s="161"/>
      <c r="S43" s="161"/>
      <c r="T43" s="161">
        <v>40</v>
      </c>
      <c r="U43" s="53">
        <f t="shared" si="8"/>
        <v>40</v>
      </c>
      <c r="V43" s="43"/>
      <c r="X43" s="51"/>
    </row>
    <row r="44" spans="1:24" ht="19.899999999999999" customHeight="1" x14ac:dyDescent="0.2">
      <c r="A44" s="105" t="str">
        <f>ПрУП!A52</f>
        <v>ОП.08</v>
      </c>
      <c r="B44" s="178">
        <f>ПрУП!B52</f>
        <v>0</v>
      </c>
      <c r="C44" s="159"/>
      <c r="D44" s="159"/>
      <c r="E44" s="159"/>
      <c r="F44" s="159" t="s">
        <v>138</v>
      </c>
      <c r="G44" s="159"/>
      <c r="H44" s="201"/>
      <c r="I44" s="161">
        <f t="shared" si="6"/>
        <v>0</v>
      </c>
      <c r="J44" s="161">
        <f t="shared" si="7"/>
        <v>0</v>
      </c>
      <c r="K44" s="161">
        <f>ПрУП!E52</f>
        <v>0</v>
      </c>
      <c r="L44" s="161">
        <f>ПрУП!F52</f>
        <v>10</v>
      </c>
      <c r="M44" s="161"/>
      <c r="N44" s="161">
        <f>ПрУП!G52</f>
        <v>0</v>
      </c>
      <c r="O44" s="156"/>
      <c r="P44" s="161"/>
      <c r="Q44" s="161"/>
      <c r="R44" s="161">
        <v>40</v>
      </c>
      <c r="S44" s="161"/>
      <c r="T44" s="161"/>
      <c r="U44" s="53">
        <f t="shared" si="8"/>
        <v>40</v>
      </c>
      <c r="V44" s="43"/>
      <c r="X44" s="51"/>
    </row>
    <row r="45" spans="1:24" ht="19.899999999999999" customHeight="1" x14ac:dyDescent="0.2">
      <c r="A45" s="105" t="str">
        <f>ПрУП!A53</f>
        <v>ОП.09</v>
      </c>
      <c r="B45" s="178">
        <f>ПрУП!B53</f>
        <v>0</v>
      </c>
      <c r="C45" s="159"/>
      <c r="D45" s="159"/>
      <c r="E45" s="159"/>
      <c r="F45" s="159" t="s">
        <v>138</v>
      </c>
      <c r="G45" s="159"/>
      <c r="H45" s="201"/>
      <c r="I45" s="161">
        <f t="shared" si="6"/>
        <v>0</v>
      </c>
      <c r="J45" s="161">
        <f t="shared" si="7"/>
        <v>0</v>
      </c>
      <c r="K45" s="161">
        <f>ПрУП!E53</f>
        <v>0</v>
      </c>
      <c r="L45" s="161">
        <f>ПрУП!F53</f>
        <v>20</v>
      </c>
      <c r="M45" s="161"/>
      <c r="N45" s="161">
        <f>ПрУП!G53</f>
        <v>0</v>
      </c>
      <c r="O45" s="156"/>
      <c r="P45" s="161"/>
      <c r="Q45" s="161">
        <v>30</v>
      </c>
      <c r="R45" s="161">
        <v>38</v>
      </c>
      <c r="S45" s="161"/>
      <c r="T45" s="161"/>
      <c r="U45" s="53">
        <f t="shared" si="8"/>
        <v>68</v>
      </c>
      <c r="V45" s="43"/>
      <c r="X45" s="51"/>
    </row>
    <row r="46" spans="1:24" s="176" customFormat="1" ht="19.899999999999999" customHeight="1" x14ac:dyDescent="0.2">
      <c r="A46" s="172" t="str">
        <f>ПрУП!A55</f>
        <v>ОП.10</v>
      </c>
      <c r="B46" s="178" t="str">
        <f>ПрУП!B55</f>
        <v>Основы предпринимательства</v>
      </c>
      <c r="C46" s="159"/>
      <c r="D46" s="159"/>
      <c r="E46" s="159"/>
      <c r="F46" s="159"/>
      <c r="G46" s="159" t="s">
        <v>138</v>
      </c>
      <c r="H46" s="201"/>
      <c r="I46" s="161">
        <f t="shared" si="6"/>
        <v>105</v>
      </c>
      <c r="J46" s="161">
        <f t="shared" si="7"/>
        <v>35</v>
      </c>
      <c r="K46" s="161">
        <f>ПрУП!E55</f>
        <v>70</v>
      </c>
      <c r="L46" s="161">
        <v>36</v>
      </c>
      <c r="M46" s="161"/>
      <c r="N46" s="161">
        <f>ПрУП!G55</f>
        <v>0</v>
      </c>
      <c r="O46" s="156"/>
      <c r="P46" s="161"/>
      <c r="Q46" s="161"/>
      <c r="R46" s="161"/>
      <c r="S46" s="161">
        <v>70</v>
      </c>
      <c r="T46" s="161"/>
      <c r="U46" s="173">
        <f t="shared" si="8"/>
        <v>70</v>
      </c>
      <c r="V46" s="174"/>
      <c r="X46" s="177"/>
    </row>
    <row r="47" spans="1:24" s="176" customFormat="1" ht="35.25" customHeight="1" x14ac:dyDescent="0.2">
      <c r="A47" s="172" t="str">
        <f>ПрУП!A56</f>
        <v>ОП.11</v>
      </c>
      <c r="B47" s="178" t="str">
        <f>ПрУП!B56</f>
        <v>Гидравлические и пневматические системы</v>
      </c>
      <c r="C47" s="159"/>
      <c r="D47" s="159"/>
      <c r="E47" s="159"/>
      <c r="F47" s="159" t="s">
        <v>138</v>
      </c>
      <c r="G47" s="159"/>
      <c r="H47" s="201"/>
      <c r="I47" s="161">
        <f t="shared" si="6"/>
        <v>87</v>
      </c>
      <c r="J47" s="161">
        <f t="shared" si="7"/>
        <v>29</v>
      </c>
      <c r="K47" s="161">
        <f>ПрУП!E56</f>
        <v>58</v>
      </c>
      <c r="L47" s="161">
        <f>ПрУП!F56</f>
        <v>20</v>
      </c>
      <c r="M47" s="161"/>
      <c r="N47" s="161">
        <f>ПрУП!G56</f>
        <v>0</v>
      </c>
      <c r="O47" s="156"/>
      <c r="P47" s="161"/>
      <c r="Q47" s="161">
        <v>30</v>
      </c>
      <c r="R47" s="161">
        <v>28</v>
      </c>
      <c r="S47" s="161"/>
      <c r="T47" s="161"/>
      <c r="U47" s="173">
        <f t="shared" si="8"/>
        <v>58</v>
      </c>
      <c r="V47" s="174"/>
      <c r="X47" s="177"/>
    </row>
    <row r="48" spans="1:24" s="176" customFormat="1" ht="19.899999999999999" customHeight="1" x14ac:dyDescent="0.2">
      <c r="A48" s="172" t="str">
        <f>ПрУП!A57</f>
        <v>ОП.12</v>
      </c>
      <c r="B48" s="178" t="str">
        <f>ПрУП!B57</f>
        <v>Управление качеством продукции</v>
      </c>
      <c r="C48" s="159"/>
      <c r="D48" s="159"/>
      <c r="E48" s="159"/>
      <c r="F48" s="159" t="s">
        <v>138</v>
      </c>
      <c r="G48" s="159"/>
      <c r="H48" s="201"/>
      <c r="I48" s="161">
        <f t="shared" si="6"/>
        <v>72</v>
      </c>
      <c r="J48" s="161">
        <f t="shared" si="7"/>
        <v>24</v>
      </c>
      <c r="K48" s="161">
        <f>ПрУП!E57</f>
        <v>48</v>
      </c>
      <c r="L48" s="161">
        <f>ПрУП!F56</f>
        <v>20</v>
      </c>
      <c r="M48" s="161"/>
      <c r="N48" s="161">
        <f>ПрУП!G57</f>
        <v>0</v>
      </c>
      <c r="O48" s="156"/>
      <c r="P48" s="161"/>
      <c r="Q48" s="161"/>
      <c r="R48" s="161">
        <v>48</v>
      </c>
      <c r="S48" s="161"/>
      <c r="T48" s="161"/>
      <c r="U48" s="173">
        <f t="shared" si="8"/>
        <v>48</v>
      </c>
      <c r="V48" s="174"/>
      <c r="X48" s="177"/>
    </row>
    <row r="49" spans="1:24" ht="40.5" customHeight="1" x14ac:dyDescent="0.2">
      <c r="A49" s="97" t="str">
        <f>ПрУП!A58</f>
        <v>ПМ.00</v>
      </c>
      <c r="B49" s="195" t="s">
        <v>77</v>
      </c>
      <c r="C49" s="202"/>
      <c r="D49" s="203"/>
      <c r="E49" s="203"/>
      <c r="F49" s="203"/>
      <c r="G49" s="203"/>
      <c r="H49" s="204"/>
      <c r="I49" s="205" t="e">
        <f t="shared" ref="I49:N49" si="9">I50+I60+I64</f>
        <v>#REF!</v>
      </c>
      <c r="J49" s="205" t="e">
        <f t="shared" si="9"/>
        <v>#REF!</v>
      </c>
      <c r="K49" s="205" t="e">
        <f t="shared" si="9"/>
        <v>#REF!</v>
      </c>
      <c r="L49" s="205">
        <f t="shared" si="9"/>
        <v>44</v>
      </c>
      <c r="M49" s="205">
        <f t="shared" si="9"/>
        <v>0</v>
      </c>
      <c r="N49" s="205">
        <f t="shared" si="9"/>
        <v>70</v>
      </c>
      <c r="O49" s="161"/>
      <c r="P49" s="161"/>
      <c r="Q49" s="161"/>
      <c r="R49" s="161"/>
      <c r="S49" s="161"/>
      <c r="T49" s="161"/>
      <c r="U49" s="173">
        <f t="shared" si="8"/>
        <v>0</v>
      </c>
      <c r="V49" s="43"/>
      <c r="W49" s="158"/>
      <c r="X49" s="51"/>
    </row>
    <row r="50" spans="1:24" ht="42" customHeight="1" x14ac:dyDescent="0.2">
      <c r="A50" s="97" t="s">
        <v>15</v>
      </c>
      <c r="B50" s="165">
        <f>ПрУП!B63</f>
        <v>0</v>
      </c>
      <c r="C50" s="206"/>
      <c r="D50" s="206"/>
      <c r="E50" s="206"/>
      <c r="F50" s="195" t="s">
        <v>136</v>
      </c>
      <c r="G50" s="206"/>
      <c r="H50" s="206"/>
      <c r="I50" s="199" t="e">
        <f t="shared" ref="I50:N50" si="10">SUM(I51:I57)</f>
        <v>#REF!</v>
      </c>
      <c r="J50" s="199" t="e">
        <f t="shared" si="10"/>
        <v>#REF!</v>
      </c>
      <c r="K50" s="199" t="e">
        <f t="shared" si="10"/>
        <v>#REF!</v>
      </c>
      <c r="L50" s="199">
        <f t="shared" si="10"/>
        <v>35</v>
      </c>
      <c r="M50" s="199">
        <f t="shared" si="10"/>
        <v>0</v>
      </c>
      <c r="N50" s="199">
        <f t="shared" si="10"/>
        <v>30</v>
      </c>
      <c r="O50" s="161"/>
      <c r="P50" s="161"/>
      <c r="Q50" s="161"/>
      <c r="R50" s="161"/>
      <c r="S50" s="161"/>
      <c r="T50" s="161"/>
      <c r="U50" s="173">
        <f t="shared" si="8"/>
        <v>0</v>
      </c>
      <c r="V50" s="43"/>
      <c r="X50" s="51"/>
    </row>
    <row r="51" spans="1:24" ht="28.5" customHeight="1" x14ac:dyDescent="0.2">
      <c r="A51" s="97" t="str">
        <f>ПрУП!A65</f>
        <v>МДК.01.01</v>
      </c>
      <c r="B51" s="178" t="str">
        <f>ПрУП!B65</f>
        <v>Устройство автомобилей</v>
      </c>
      <c r="C51" s="159"/>
      <c r="D51" s="159"/>
      <c r="E51" s="159" t="s">
        <v>136</v>
      </c>
      <c r="F51" s="159"/>
      <c r="G51" s="159"/>
      <c r="H51" s="201"/>
      <c r="I51" s="161">
        <f>K51*1.5</f>
        <v>0</v>
      </c>
      <c r="J51" s="207">
        <f>I51-K51</f>
        <v>0</v>
      </c>
      <c r="K51" s="161">
        <f>Е67</f>
        <v>0</v>
      </c>
      <c r="L51" s="161">
        <f>ПрУП!F65</f>
        <v>3</v>
      </c>
      <c r="M51" s="161"/>
      <c r="N51" s="161"/>
      <c r="O51" s="161"/>
      <c r="P51" s="161">
        <v>106</v>
      </c>
      <c r="Q51" s="161">
        <v>68</v>
      </c>
      <c r="R51" s="161"/>
      <c r="S51" s="161"/>
      <c r="T51" s="161"/>
      <c r="U51" s="173">
        <f t="shared" si="8"/>
        <v>174</v>
      </c>
      <c r="V51" s="52"/>
      <c r="X51" s="51"/>
    </row>
    <row r="52" spans="1:24" ht="36.75" customHeight="1" x14ac:dyDescent="0.2">
      <c r="A52" s="97" t="str">
        <f>ПрУП!A66</f>
        <v>МДК.01.02</v>
      </c>
      <c r="B52" s="178" t="str">
        <f>ПрУП!B66</f>
        <v>Автомобильные эксплуатационные материалы</v>
      </c>
      <c r="C52" s="159"/>
      <c r="D52" s="159"/>
      <c r="E52" s="159" t="s">
        <v>138</v>
      </c>
      <c r="F52" s="159"/>
      <c r="G52" s="159"/>
      <c r="H52" s="201"/>
      <c r="I52" s="161">
        <f t="shared" ref="I52:I69" si="11">K52*1.5</f>
        <v>0</v>
      </c>
      <c r="J52" s="207">
        <f t="shared" ref="J52:J69" si="12">I52-K52</f>
        <v>0</v>
      </c>
      <c r="K52" s="161">
        <f>ПрУП!E66</f>
        <v>0</v>
      </c>
      <c r="L52" s="161">
        <f>ПрУП!F66</f>
        <v>0</v>
      </c>
      <c r="M52" s="161"/>
      <c r="N52" s="161"/>
      <c r="O52" s="161"/>
      <c r="P52" s="161"/>
      <c r="Q52" s="161">
        <v>40</v>
      </c>
      <c r="R52" s="161"/>
      <c r="S52" s="161"/>
      <c r="T52" s="161"/>
      <c r="U52" s="173">
        <f t="shared" si="8"/>
        <v>40</v>
      </c>
      <c r="V52" s="52"/>
      <c r="X52" s="51"/>
    </row>
    <row r="53" spans="1:24" ht="41.25" customHeight="1" x14ac:dyDescent="0.2">
      <c r="A53" s="97">
        <f>ПрУП!A67</f>
        <v>0</v>
      </c>
      <c r="B53" s="178">
        <f>ПрУП!B67</f>
        <v>0</v>
      </c>
      <c r="C53" s="159"/>
      <c r="D53" s="159"/>
      <c r="E53" s="159"/>
      <c r="F53" s="159" t="s">
        <v>136</v>
      </c>
      <c r="G53" s="159"/>
      <c r="H53" s="201"/>
      <c r="I53" s="161">
        <f t="shared" si="11"/>
        <v>0</v>
      </c>
      <c r="J53" s="207">
        <f t="shared" si="12"/>
        <v>0</v>
      </c>
      <c r="K53" s="161">
        <f>ПрУП!E67</f>
        <v>0</v>
      </c>
      <c r="L53" s="161">
        <f>ПрУП!F67</f>
        <v>1</v>
      </c>
      <c r="M53" s="161"/>
      <c r="N53" s="161"/>
      <c r="O53" s="161"/>
      <c r="P53" s="161"/>
      <c r="Q53" s="161">
        <v>42</v>
      </c>
      <c r="R53" s="161">
        <v>48</v>
      </c>
      <c r="S53" s="161"/>
      <c r="T53" s="161"/>
      <c r="U53" s="173">
        <f t="shared" si="8"/>
        <v>90</v>
      </c>
      <c r="V53" s="52"/>
      <c r="X53" s="51"/>
    </row>
    <row r="54" spans="1:24" ht="58.5" customHeight="1" x14ac:dyDescent="0.2">
      <c r="A54" s="97">
        <f>ПрУП!A68</f>
        <v>0</v>
      </c>
      <c r="B54" s="178">
        <f>ПрУП!B68</f>
        <v>0</v>
      </c>
      <c r="C54" s="159"/>
      <c r="D54" s="159"/>
      <c r="E54" s="159"/>
      <c r="F54" s="159" t="s">
        <v>136</v>
      </c>
      <c r="G54" s="159"/>
      <c r="H54" s="201"/>
      <c r="I54" s="161">
        <f t="shared" si="11"/>
        <v>0</v>
      </c>
      <c r="J54" s="207">
        <f t="shared" si="12"/>
        <v>0</v>
      </c>
      <c r="K54" s="161">
        <f>ПрУП!E68</f>
        <v>0</v>
      </c>
      <c r="L54" s="161">
        <f>ПрУП!F68</f>
        <v>0</v>
      </c>
      <c r="M54" s="161"/>
      <c r="N54" s="161"/>
      <c r="O54" s="161"/>
      <c r="P54" s="161"/>
      <c r="Q54" s="161">
        <v>30</v>
      </c>
      <c r="R54" s="161">
        <v>34</v>
      </c>
      <c r="S54" s="161"/>
      <c r="T54" s="161"/>
      <c r="U54" s="173">
        <f t="shared" si="8"/>
        <v>64</v>
      </c>
      <c r="V54" s="52"/>
      <c r="X54" s="51"/>
    </row>
    <row r="55" spans="1:24" ht="50.25" customHeight="1" x14ac:dyDescent="0.2">
      <c r="A55" s="97">
        <f>ПрУП!A69</f>
        <v>0</v>
      </c>
      <c r="B55" s="178">
        <f>ПрУП!B69</f>
        <v>0</v>
      </c>
      <c r="C55" s="159"/>
      <c r="D55" s="159"/>
      <c r="E55" s="159"/>
      <c r="F55" s="159" t="s">
        <v>136</v>
      </c>
      <c r="G55" s="159"/>
      <c r="H55" s="201"/>
      <c r="I55" s="161">
        <f t="shared" si="11"/>
        <v>57</v>
      </c>
      <c r="J55" s="207">
        <f t="shared" si="12"/>
        <v>19</v>
      </c>
      <c r="K55" s="161">
        <f>ПрУП!E69+ПрУП!E73</f>
        <v>38</v>
      </c>
      <c r="L55" s="161">
        <f>ПрУП!F69+ПрУП!F73</f>
        <v>21</v>
      </c>
      <c r="M55" s="161"/>
      <c r="N55" s="161"/>
      <c r="O55" s="161"/>
      <c r="P55" s="161"/>
      <c r="Q55" s="161">
        <v>86</v>
      </c>
      <c r="R55" s="161">
        <v>86</v>
      </c>
      <c r="S55" s="161"/>
      <c r="T55" s="161"/>
      <c r="U55" s="173">
        <f t="shared" si="8"/>
        <v>172</v>
      </c>
      <c r="V55" s="52"/>
      <c r="X55" s="51"/>
    </row>
    <row r="56" spans="1:24" ht="32.450000000000003" customHeight="1" x14ac:dyDescent="0.2">
      <c r="A56" s="97">
        <f>ПрУП!A70</f>
        <v>0</v>
      </c>
      <c r="B56" s="178">
        <f>ПрУП!B70</f>
        <v>0</v>
      </c>
      <c r="C56" s="159"/>
      <c r="D56" s="159"/>
      <c r="E56" s="159" t="s">
        <v>136</v>
      </c>
      <c r="F56" s="159"/>
      <c r="G56" s="159"/>
      <c r="H56" s="201"/>
      <c r="I56" s="161">
        <f t="shared" si="11"/>
        <v>0</v>
      </c>
      <c r="J56" s="207">
        <f t="shared" si="12"/>
        <v>0</v>
      </c>
      <c r="K56" s="161">
        <f>ПрУП!E70</f>
        <v>0</v>
      </c>
      <c r="L56" s="161">
        <f>ПрУП!F70</f>
        <v>0</v>
      </c>
      <c r="M56" s="161"/>
      <c r="N56" s="161"/>
      <c r="O56" s="161"/>
      <c r="P56" s="161"/>
      <c r="Q56" s="161">
        <v>56</v>
      </c>
      <c r="R56" s="161"/>
      <c r="S56" s="161"/>
      <c r="T56" s="161"/>
      <c r="U56" s="173">
        <f t="shared" si="8"/>
        <v>56</v>
      </c>
      <c r="V56" s="52"/>
      <c r="X56" s="51"/>
    </row>
    <row r="57" spans="1:24" ht="52.5" customHeight="1" x14ac:dyDescent="0.2">
      <c r="A57" s="97" t="str">
        <f>ПрУП!A71</f>
        <v>МДК.01.07</v>
      </c>
      <c r="B57" s="178" t="str">
        <f>ПрУП!B71</f>
        <v>Технологические процессы технического обслуживания и ремонта автомобилей</v>
      </c>
      <c r="C57" s="159"/>
      <c r="D57" s="159"/>
      <c r="E57" s="159"/>
      <c r="F57" s="159" t="s">
        <v>136</v>
      </c>
      <c r="G57" s="159"/>
      <c r="H57" s="201"/>
      <c r="I57" s="161" t="e">
        <f t="shared" si="11"/>
        <v>#REF!</v>
      </c>
      <c r="J57" s="207" t="e">
        <f t="shared" si="12"/>
        <v>#REF!</v>
      </c>
      <c r="K57" s="161" t="e">
        <f>ПрУП!E71</f>
        <v>#REF!</v>
      </c>
      <c r="L57" s="161">
        <f>ПрУП!F71</f>
        <v>10</v>
      </c>
      <c r="M57" s="161"/>
      <c r="N57" s="161">
        <f>ПрУП!G71</f>
        <v>30</v>
      </c>
      <c r="O57" s="161"/>
      <c r="P57" s="161"/>
      <c r="Q57" s="161"/>
      <c r="R57" s="161">
        <v>48</v>
      </c>
      <c r="S57" s="161"/>
      <c r="T57" s="161"/>
      <c r="U57" s="173">
        <f t="shared" si="8"/>
        <v>48</v>
      </c>
      <c r="V57" s="52"/>
      <c r="X57" s="51"/>
    </row>
    <row r="58" spans="1:24" ht="19.899999999999999" customHeight="1" x14ac:dyDescent="0.3">
      <c r="A58" s="101" t="s">
        <v>62</v>
      </c>
      <c r="B58" s="165" t="str">
        <f>ПрУП!B74</f>
        <v xml:space="preserve">Учебная практика  </v>
      </c>
      <c r="C58" s="159"/>
      <c r="D58" s="159"/>
      <c r="E58" s="159" t="s">
        <v>138</v>
      </c>
      <c r="F58" s="159"/>
      <c r="G58" s="159"/>
      <c r="H58" s="201"/>
      <c r="I58" s="161"/>
      <c r="J58" s="207"/>
      <c r="K58" s="161">
        <f>ПрУП!E74</f>
        <v>144</v>
      </c>
      <c r="L58" s="161"/>
      <c r="M58" s="161"/>
      <c r="N58" s="161"/>
      <c r="O58" s="161"/>
      <c r="P58" s="161">
        <v>72</v>
      </c>
      <c r="Q58" s="161">
        <v>72</v>
      </c>
      <c r="R58" s="161"/>
      <c r="S58" s="161"/>
      <c r="T58" s="161"/>
      <c r="U58" s="173">
        <f t="shared" si="8"/>
        <v>144</v>
      </c>
      <c r="V58" s="52"/>
      <c r="X58" s="51"/>
    </row>
    <row r="59" spans="1:24" ht="34.9" customHeight="1" x14ac:dyDescent="0.3">
      <c r="A59" s="101" t="s">
        <v>56</v>
      </c>
      <c r="B59" s="165" t="str">
        <f>ПрУП!B75</f>
        <v xml:space="preserve">Производственная  практика </v>
      </c>
      <c r="C59" s="159"/>
      <c r="D59" s="159"/>
      <c r="E59" s="159"/>
      <c r="F59" s="159" t="s">
        <v>138</v>
      </c>
      <c r="G59" s="159"/>
      <c r="H59" s="201"/>
      <c r="I59" s="161"/>
      <c r="J59" s="207"/>
      <c r="K59" s="161">
        <f>ПрУП!E75</f>
        <v>288</v>
      </c>
      <c r="L59" s="161"/>
      <c r="M59" s="161"/>
      <c r="N59" s="161"/>
      <c r="O59" s="161"/>
      <c r="P59" s="161"/>
      <c r="Q59" s="161"/>
      <c r="R59" s="161">
        <v>288</v>
      </c>
      <c r="S59" s="161"/>
      <c r="T59" s="161"/>
      <c r="U59" s="173">
        <f t="shared" si="8"/>
        <v>288</v>
      </c>
      <c r="V59" s="52"/>
      <c r="X59" s="51"/>
    </row>
    <row r="60" spans="1:24" ht="62.25" customHeight="1" x14ac:dyDescent="0.2">
      <c r="A60" s="97" t="s">
        <v>12</v>
      </c>
      <c r="B60" s="165">
        <f>ПрУП!B76</f>
        <v>0</v>
      </c>
      <c r="C60" s="206"/>
      <c r="D60" s="206"/>
      <c r="E60" s="206"/>
      <c r="F60" s="206"/>
      <c r="G60" s="206"/>
      <c r="H60" s="195" t="s">
        <v>136</v>
      </c>
      <c r="I60" s="199">
        <f t="shared" ref="I60:N60" si="13">SUM(I61:I62)</f>
        <v>84</v>
      </c>
      <c r="J60" s="199">
        <f t="shared" si="13"/>
        <v>28</v>
      </c>
      <c r="K60" s="199">
        <f t="shared" si="13"/>
        <v>56</v>
      </c>
      <c r="L60" s="199">
        <f t="shared" si="13"/>
        <v>9</v>
      </c>
      <c r="M60" s="199">
        <f t="shared" si="13"/>
        <v>0</v>
      </c>
      <c r="N60" s="199">
        <f t="shared" si="13"/>
        <v>40</v>
      </c>
      <c r="O60" s="161"/>
      <c r="P60" s="161"/>
      <c r="Q60" s="161"/>
      <c r="R60" s="161"/>
      <c r="S60" s="161"/>
      <c r="T60" s="161"/>
      <c r="U60" s="173">
        <f t="shared" si="8"/>
        <v>0</v>
      </c>
      <c r="V60" s="43"/>
      <c r="X60" s="51"/>
    </row>
    <row r="61" spans="1:24" ht="40.5" customHeight="1" x14ac:dyDescent="0.2">
      <c r="A61" s="97">
        <f>ПрУП!A78</f>
        <v>0</v>
      </c>
      <c r="B61" s="178">
        <f>ПрУП!B78</f>
        <v>0</v>
      </c>
      <c r="C61" s="159"/>
      <c r="D61" s="159"/>
      <c r="E61" s="159"/>
      <c r="F61" s="159"/>
      <c r="G61" s="159"/>
      <c r="H61" s="201" t="s">
        <v>136</v>
      </c>
      <c r="I61" s="161">
        <f t="shared" si="11"/>
        <v>84</v>
      </c>
      <c r="J61" s="207">
        <f t="shared" si="12"/>
        <v>28</v>
      </c>
      <c r="K61" s="161">
        <f>ПрУП!E78+ПрУП!E81</f>
        <v>56</v>
      </c>
      <c r="L61" s="161">
        <f>ПрУП!F78+ПрУП!F81</f>
        <v>8</v>
      </c>
      <c r="M61" s="161"/>
      <c r="N61" s="161">
        <f>ПрУП!G78</f>
        <v>40</v>
      </c>
      <c r="O61" s="161"/>
      <c r="P61" s="161"/>
      <c r="Q61" s="161"/>
      <c r="R61" s="161"/>
      <c r="S61" s="161">
        <v>164</v>
      </c>
      <c r="T61" s="161">
        <v>52</v>
      </c>
      <c r="U61" s="173">
        <f t="shared" si="8"/>
        <v>216</v>
      </c>
      <c r="V61" s="43"/>
      <c r="X61" s="51"/>
    </row>
    <row r="62" spans="1:24" ht="19.899999999999999" customHeight="1" x14ac:dyDescent="0.2">
      <c r="A62" s="97">
        <f>ПрУП!A79</f>
        <v>0</v>
      </c>
      <c r="B62" s="178">
        <f>ПрУП!B79</f>
        <v>0</v>
      </c>
      <c r="C62" s="159"/>
      <c r="D62" s="159"/>
      <c r="E62" s="159"/>
      <c r="F62" s="159"/>
      <c r="G62" s="159"/>
      <c r="H62" s="201" t="s">
        <v>136</v>
      </c>
      <c r="I62" s="161">
        <f t="shared" si="11"/>
        <v>0</v>
      </c>
      <c r="J62" s="207">
        <f t="shared" si="12"/>
        <v>0</v>
      </c>
      <c r="K62" s="161">
        <f>ПрУП!E79</f>
        <v>0</v>
      </c>
      <c r="L62" s="161">
        <f>ПрУП!F79</f>
        <v>1</v>
      </c>
      <c r="M62" s="161"/>
      <c r="N62" s="161"/>
      <c r="O62" s="161"/>
      <c r="P62" s="161"/>
      <c r="Q62" s="161"/>
      <c r="R62" s="161"/>
      <c r="S62" s="161">
        <v>68</v>
      </c>
      <c r="T62" s="161">
        <v>42</v>
      </c>
      <c r="U62" s="173">
        <f t="shared" si="8"/>
        <v>110</v>
      </c>
      <c r="V62" s="43"/>
      <c r="X62" s="51"/>
    </row>
    <row r="63" spans="1:24" ht="34.9" customHeight="1" x14ac:dyDescent="0.3">
      <c r="A63" s="101" t="s">
        <v>64</v>
      </c>
      <c r="B63" s="165" t="str">
        <f>ПрУП!B83</f>
        <v>Производственная  практика</v>
      </c>
      <c r="C63" s="159"/>
      <c r="D63" s="159"/>
      <c r="E63" s="159"/>
      <c r="F63" s="159"/>
      <c r="G63" s="159"/>
      <c r="H63" s="201"/>
      <c r="I63" s="161"/>
      <c r="J63" s="207"/>
      <c r="K63" s="161">
        <f>ПрУП!E83</f>
        <v>108</v>
      </c>
      <c r="L63" s="161"/>
      <c r="M63" s="161"/>
      <c r="N63" s="161"/>
      <c r="O63" s="161"/>
      <c r="P63" s="161"/>
      <c r="Q63" s="161"/>
      <c r="R63" s="161"/>
      <c r="S63" s="161"/>
      <c r="T63" s="161">
        <v>108</v>
      </c>
      <c r="U63" s="173">
        <f t="shared" si="8"/>
        <v>108</v>
      </c>
      <c r="V63" s="43"/>
      <c r="X63" s="51"/>
    </row>
    <row r="64" spans="1:24" ht="58.5" customHeight="1" x14ac:dyDescent="0.2">
      <c r="A64" s="97" t="s">
        <v>10</v>
      </c>
      <c r="B64" s="165">
        <f>ПрУП!B84</f>
        <v>0</v>
      </c>
      <c r="C64" s="206"/>
      <c r="D64" s="159"/>
      <c r="E64" s="206"/>
      <c r="F64" s="206"/>
      <c r="G64" s="206"/>
      <c r="H64" s="195" t="s">
        <v>136</v>
      </c>
      <c r="I64" s="199">
        <f t="shared" ref="I64:N64" si="14">SUM(I65:I65)</f>
        <v>0</v>
      </c>
      <c r="J64" s="199">
        <f t="shared" si="14"/>
        <v>0</v>
      </c>
      <c r="K64" s="199">
        <f t="shared" si="14"/>
        <v>0</v>
      </c>
      <c r="L64" s="199">
        <f t="shared" si="14"/>
        <v>0</v>
      </c>
      <c r="M64" s="199">
        <f t="shared" si="14"/>
        <v>0</v>
      </c>
      <c r="N64" s="199">
        <f t="shared" si="14"/>
        <v>0</v>
      </c>
      <c r="O64" s="161"/>
      <c r="P64" s="161"/>
      <c r="Q64" s="161"/>
      <c r="R64" s="161"/>
      <c r="S64" s="161"/>
      <c r="T64" s="161"/>
      <c r="U64" s="173">
        <f t="shared" si="8"/>
        <v>0</v>
      </c>
      <c r="V64" s="43"/>
      <c r="X64" s="51"/>
    </row>
    <row r="65" spans="1:33" ht="63.75" customHeight="1" x14ac:dyDescent="0.2">
      <c r="A65" s="97">
        <f>ПрУП!A86</f>
        <v>0</v>
      </c>
      <c r="B65" s="178">
        <f>ПрУП!B86</f>
        <v>0</v>
      </c>
      <c r="C65" s="159"/>
      <c r="D65" s="159"/>
      <c r="E65" s="159"/>
      <c r="F65" s="159"/>
      <c r="G65" s="159"/>
      <c r="H65" s="201" t="s">
        <v>136</v>
      </c>
      <c r="I65" s="161">
        <f t="shared" si="11"/>
        <v>0</v>
      </c>
      <c r="J65" s="207">
        <f t="shared" si="12"/>
        <v>0</v>
      </c>
      <c r="K65" s="161">
        <f>ПрУП!E84</f>
        <v>0</v>
      </c>
      <c r="L65" s="161">
        <f>ПрУП!F84</f>
        <v>0</v>
      </c>
      <c r="M65" s="161"/>
      <c r="N65" s="161"/>
      <c r="O65" s="161"/>
      <c r="P65" s="161"/>
      <c r="Q65" s="161"/>
      <c r="R65" s="161"/>
      <c r="S65" s="161">
        <v>154</v>
      </c>
      <c r="T65" s="161">
        <v>86</v>
      </c>
      <c r="U65" s="53">
        <f>O65+P65+Q65+R65+S65+T65</f>
        <v>240</v>
      </c>
      <c r="V65" s="43"/>
      <c r="X65" s="51"/>
    </row>
    <row r="66" spans="1:33" ht="19.5" customHeight="1" x14ac:dyDescent="0.3">
      <c r="A66" s="101" t="s">
        <v>65</v>
      </c>
      <c r="B66" s="165" t="str">
        <f>ПрУП!B88</f>
        <v xml:space="preserve">Учебная практика  </v>
      </c>
      <c r="C66" s="159"/>
      <c r="D66" s="159"/>
      <c r="E66" s="159"/>
      <c r="F66" s="159"/>
      <c r="G66" s="159"/>
      <c r="H66" s="201"/>
      <c r="I66" s="161">
        <f t="shared" si="11"/>
        <v>0</v>
      </c>
      <c r="J66" s="207">
        <f t="shared" si="12"/>
        <v>0</v>
      </c>
      <c r="K66" s="161">
        <f>ПрУП!E88</f>
        <v>0</v>
      </c>
      <c r="L66" s="161"/>
      <c r="M66" s="161"/>
      <c r="N66" s="161"/>
      <c r="O66" s="199"/>
      <c r="P66" s="199"/>
      <c r="Q66" s="199"/>
      <c r="R66" s="199"/>
      <c r="S66" s="199"/>
      <c r="T66" s="199"/>
      <c r="U66" s="53"/>
      <c r="V66" s="54"/>
      <c r="X66" s="51"/>
    </row>
    <row r="67" spans="1:33" ht="34.9" customHeight="1" x14ac:dyDescent="0.3">
      <c r="A67" s="101" t="s">
        <v>66</v>
      </c>
      <c r="B67" s="165" t="str">
        <f>ПрУП!B89</f>
        <v xml:space="preserve">Производственная  практика </v>
      </c>
      <c r="C67" s="159"/>
      <c r="D67" s="159"/>
      <c r="E67" s="159"/>
      <c r="F67" s="159"/>
      <c r="G67" s="159"/>
      <c r="H67" s="201" t="s">
        <v>138</v>
      </c>
      <c r="I67" s="161"/>
      <c r="J67" s="207"/>
      <c r="K67" s="161">
        <f>ПрУП!E89</f>
        <v>72</v>
      </c>
      <c r="L67" s="161"/>
      <c r="M67" s="161"/>
      <c r="N67" s="161"/>
      <c r="O67" s="199"/>
      <c r="P67" s="199"/>
      <c r="Q67" s="199"/>
      <c r="R67" s="199"/>
      <c r="S67" s="199"/>
      <c r="T67" s="161">
        <v>72</v>
      </c>
      <c r="U67" s="53"/>
      <c r="V67" s="54"/>
      <c r="X67" s="51"/>
    </row>
    <row r="68" spans="1:33" ht="34.9" customHeight="1" x14ac:dyDescent="0.3">
      <c r="A68" s="116">
        <f>ПрУП!A90</f>
        <v>0</v>
      </c>
      <c r="B68" s="165">
        <f>ПрУП!B90</f>
        <v>0</v>
      </c>
      <c r="C68" s="159"/>
      <c r="D68" s="160" t="s">
        <v>136</v>
      </c>
      <c r="E68" s="159"/>
      <c r="F68" s="159"/>
      <c r="G68" s="159"/>
      <c r="H68" s="201"/>
      <c r="I68" s="199">
        <f t="shared" si="11"/>
        <v>0</v>
      </c>
      <c r="J68" s="205">
        <f t="shared" si="12"/>
        <v>0</v>
      </c>
      <c r="K68" s="199">
        <f>ПрУП!E90</f>
        <v>0</v>
      </c>
      <c r="L68" s="161"/>
      <c r="M68" s="161"/>
      <c r="N68" s="161"/>
      <c r="O68" s="199"/>
      <c r="P68" s="199"/>
      <c r="Q68" s="199"/>
      <c r="R68" s="199"/>
      <c r="S68" s="199"/>
      <c r="T68" s="199"/>
      <c r="U68" s="53"/>
      <c r="V68" s="54"/>
      <c r="X68" s="51"/>
    </row>
    <row r="69" spans="1:33" ht="34.9" customHeight="1" x14ac:dyDescent="0.3">
      <c r="A69" s="116">
        <f>ПрУП!A92</f>
        <v>0</v>
      </c>
      <c r="B69" s="178">
        <f>ПрУП!B92</f>
        <v>0</v>
      </c>
      <c r="C69" s="159"/>
      <c r="D69" s="159" t="s">
        <v>136</v>
      </c>
      <c r="E69" s="159"/>
      <c r="F69" s="159"/>
      <c r="G69" s="159"/>
      <c r="H69" s="201"/>
      <c r="I69" s="161">
        <f t="shared" si="11"/>
        <v>0</v>
      </c>
      <c r="J69" s="207">
        <f t="shared" si="12"/>
        <v>0</v>
      </c>
      <c r="K69" s="161">
        <f>ПрУП!E92</f>
        <v>0</v>
      </c>
      <c r="L69" s="161"/>
      <c r="M69" s="161"/>
      <c r="N69" s="161"/>
      <c r="O69" s="161">
        <v>150</v>
      </c>
      <c r="P69" s="161">
        <v>112</v>
      </c>
      <c r="Q69" s="161"/>
      <c r="R69" s="199"/>
      <c r="S69" s="199"/>
      <c r="T69" s="199"/>
      <c r="U69" s="53"/>
      <c r="V69" s="54"/>
      <c r="X69" s="51"/>
    </row>
    <row r="70" spans="1:33" ht="20.25" customHeight="1" x14ac:dyDescent="0.3">
      <c r="A70" s="116" t="str">
        <f>ПрУП!A93</f>
        <v>УП.04</v>
      </c>
      <c r="B70" s="218" t="str">
        <f>ПрУП!B93</f>
        <v xml:space="preserve">Учебная практика  </v>
      </c>
      <c r="C70" s="116"/>
      <c r="D70" s="220" t="s">
        <v>138</v>
      </c>
      <c r="E70" s="116"/>
      <c r="F70" s="116"/>
      <c r="G70" s="116"/>
      <c r="H70" s="116"/>
      <c r="I70" s="116"/>
      <c r="J70" s="116"/>
      <c r="K70" s="219">
        <f>ПрУП!E93</f>
        <v>108</v>
      </c>
      <c r="L70" s="116"/>
      <c r="M70" s="116"/>
      <c r="N70" s="220"/>
      <c r="O70" s="220">
        <v>36</v>
      </c>
      <c r="P70" s="220">
        <v>72</v>
      </c>
      <c r="Q70" s="116"/>
      <c r="R70" s="116"/>
      <c r="S70" s="116"/>
      <c r="T70" s="116"/>
      <c r="U70" s="53"/>
      <c r="V70" s="54"/>
      <c r="X70" s="51"/>
    </row>
    <row r="71" spans="1:33" ht="20.25" customHeight="1" x14ac:dyDescent="0.3">
      <c r="A71" s="116" t="str">
        <f>ПрУП!A94</f>
        <v>ПП.04</v>
      </c>
      <c r="B71" s="218" t="str">
        <f>ПрУП!B94</f>
        <v xml:space="preserve">Производственная  практика </v>
      </c>
      <c r="C71" s="116"/>
      <c r="D71" s="220" t="s">
        <v>138</v>
      </c>
      <c r="E71" s="116"/>
      <c r="F71" s="116"/>
      <c r="G71" s="116"/>
      <c r="H71" s="116"/>
      <c r="I71" s="116"/>
      <c r="J71" s="116"/>
      <c r="K71" s="219">
        <f>ПрУП!E94</f>
        <v>216</v>
      </c>
      <c r="L71" s="116"/>
      <c r="M71" s="116"/>
      <c r="N71" s="220"/>
      <c r="O71" s="220"/>
      <c r="P71" s="220">
        <v>216</v>
      </c>
      <c r="Q71" s="116"/>
      <c r="R71" s="116"/>
      <c r="S71" s="116"/>
      <c r="T71" s="116"/>
      <c r="U71" s="53"/>
      <c r="V71" s="54"/>
      <c r="X71" s="51"/>
    </row>
    <row r="72" spans="1:33" ht="19.899999999999999" customHeight="1" x14ac:dyDescent="0.3">
      <c r="A72" s="116"/>
      <c r="B72" s="208" t="s">
        <v>43</v>
      </c>
      <c r="C72" s="206"/>
      <c r="D72" s="206"/>
      <c r="E72" s="206"/>
      <c r="F72" s="206"/>
      <c r="G72" s="206"/>
      <c r="H72" s="206"/>
      <c r="I72" s="199" t="e">
        <f t="shared" ref="I72:N72" si="15">I23+I31+I36+I49</f>
        <v>#REF!</v>
      </c>
      <c r="J72" s="199" t="e">
        <f t="shared" si="15"/>
        <v>#REF!</v>
      </c>
      <c r="K72" s="199" t="e">
        <f t="shared" si="15"/>
        <v>#REF!</v>
      </c>
      <c r="L72" s="199">
        <f t="shared" si="15"/>
        <v>806</v>
      </c>
      <c r="M72" s="199">
        <f t="shared" si="15"/>
        <v>166</v>
      </c>
      <c r="N72" s="199">
        <f t="shared" si="15"/>
        <v>70</v>
      </c>
      <c r="O72" s="199">
        <f t="shared" ref="O72:T72" si="16">SUM(O24:O67)</f>
        <v>356</v>
      </c>
      <c r="P72" s="199">
        <f t="shared" si="16"/>
        <v>462</v>
      </c>
      <c r="Q72" s="199">
        <f t="shared" si="16"/>
        <v>612</v>
      </c>
      <c r="R72" s="199">
        <f t="shared" si="16"/>
        <v>828</v>
      </c>
      <c r="S72" s="199">
        <f t="shared" si="16"/>
        <v>612</v>
      </c>
      <c r="T72" s="199">
        <f t="shared" si="16"/>
        <v>468</v>
      </c>
      <c r="U72" s="53"/>
      <c r="V72" s="43"/>
      <c r="X72" s="51"/>
    </row>
    <row r="73" spans="1:33" ht="34.9" customHeight="1" x14ac:dyDescent="0.3">
      <c r="A73" s="120" t="s">
        <v>90</v>
      </c>
      <c r="B73" s="209">
        <f>ПрУП!B100</f>
        <v>0</v>
      </c>
      <c r="C73" s="873"/>
      <c r="D73" s="874"/>
      <c r="E73" s="874"/>
      <c r="F73" s="874"/>
      <c r="G73" s="874"/>
      <c r="H73" s="875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>
        <f>ПрУП!E100</f>
        <v>144</v>
      </c>
      <c r="U73" s="53"/>
      <c r="V73" s="43"/>
      <c r="X73" s="51"/>
    </row>
    <row r="74" spans="1:33" ht="19.899999999999999" customHeight="1" x14ac:dyDescent="0.3">
      <c r="A74" s="120" t="s">
        <v>91</v>
      </c>
      <c r="B74" s="209" t="s">
        <v>92</v>
      </c>
      <c r="C74" s="873"/>
      <c r="D74" s="874"/>
      <c r="E74" s="874"/>
      <c r="F74" s="874"/>
      <c r="G74" s="874"/>
      <c r="H74" s="875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53"/>
      <c r="V74" s="43"/>
      <c r="X74" s="51"/>
    </row>
    <row r="75" spans="1:33" ht="19.899999999999999" customHeight="1" x14ac:dyDescent="0.3">
      <c r="A75" s="870" t="s">
        <v>130</v>
      </c>
      <c r="B75" s="871"/>
      <c r="C75" s="871"/>
      <c r="D75" s="871"/>
      <c r="E75" s="871"/>
      <c r="F75" s="871"/>
      <c r="G75" s="871"/>
      <c r="H75" s="871"/>
      <c r="I75" s="872"/>
      <c r="J75" s="872"/>
      <c r="K75" s="867" t="s">
        <v>43</v>
      </c>
      <c r="L75" s="852" t="s">
        <v>114</v>
      </c>
      <c r="M75" s="853"/>
      <c r="N75" s="854"/>
      <c r="O75" s="74">
        <f t="shared" ref="O75:T75" si="17">SUM(O24:O69)</f>
        <v>506</v>
      </c>
      <c r="P75" s="74">
        <f t="shared" si="17"/>
        <v>574</v>
      </c>
      <c r="Q75" s="74">
        <f t="shared" si="17"/>
        <v>612</v>
      </c>
      <c r="R75" s="74">
        <f t="shared" si="17"/>
        <v>828</v>
      </c>
      <c r="S75" s="74">
        <f t="shared" si="17"/>
        <v>612</v>
      </c>
      <c r="T75" s="74">
        <f t="shared" si="17"/>
        <v>468</v>
      </c>
      <c r="U75" s="109">
        <f>SUM(O75:T75)</f>
        <v>3600</v>
      </c>
      <c r="V75" s="43"/>
      <c r="X75" s="51"/>
    </row>
    <row r="76" spans="1:33" ht="48.75" customHeight="1" x14ac:dyDescent="0.3">
      <c r="A76" s="861" t="s">
        <v>92</v>
      </c>
      <c r="B76" s="862"/>
      <c r="C76" s="862"/>
      <c r="D76" s="862"/>
      <c r="E76" s="862"/>
      <c r="F76" s="862"/>
      <c r="G76" s="862"/>
      <c r="H76" s="862"/>
      <c r="I76" s="863"/>
      <c r="J76" s="863"/>
      <c r="K76" s="868"/>
      <c r="L76" s="852" t="s">
        <v>115</v>
      </c>
      <c r="M76" s="853"/>
      <c r="N76" s="854"/>
      <c r="O76" s="75">
        <f>O70</f>
        <v>36</v>
      </c>
      <c r="P76" s="75">
        <f>P58+P70+P71</f>
        <v>360</v>
      </c>
      <c r="Q76" s="75">
        <f>Q58</f>
        <v>72</v>
      </c>
      <c r="R76" s="75">
        <f>R59</f>
        <v>288</v>
      </c>
      <c r="S76" s="75">
        <v>0</v>
      </c>
      <c r="T76" s="75">
        <f>T63+T67</f>
        <v>180</v>
      </c>
      <c r="U76" s="109">
        <f>SUM(O76:T76)</f>
        <v>936</v>
      </c>
      <c r="V76" s="43"/>
      <c r="X76" s="51"/>
    </row>
    <row r="77" spans="1:33" ht="19.899999999999999" customHeight="1" x14ac:dyDescent="0.3">
      <c r="A77" s="855"/>
      <c r="B77" s="856"/>
      <c r="C77" s="856"/>
      <c r="D77" s="856"/>
      <c r="E77" s="856"/>
      <c r="F77" s="856"/>
      <c r="G77" s="856"/>
      <c r="H77" s="856"/>
      <c r="I77" s="857"/>
      <c r="J77" s="857"/>
      <c r="K77" s="868"/>
      <c r="L77" s="852" t="s">
        <v>116</v>
      </c>
      <c r="M77" s="853"/>
      <c r="N77" s="854"/>
      <c r="O77" s="75"/>
      <c r="P77" s="75"/>
      <c r="Q77" s="75"/>
      <c r="R77" s="75"/>
      <c r="S77" s="75"/>
      <c r="T77" s="75">
        <v>72</v>
      </c>
      <c r="U77" s="109">
        <f>T77</f>
        <v>72</v>
      </c>
      <c r="V77" s="43"/>
      <c r="W77" s="851"/>
      <c r="X77" s="851"/>
      <c r="Y77" s="851"/>
      <c r="Z77" s="851"/>
      <c r="AA77" s="851"/>
      <c r="AB77" s="851"/>
      <c r="AC77" s="851"/>
      <c r="AD77" s="851"/>
      <c r="AE77" s="851"/>
      <c r="AF77" s="851"/>
      <c r="AG77" s="851"/>
    </row>
    <row r="78" spans="1:33" ht="19.899999999999999" customHeight="1" x14ac:dyDescent="0.3">
      <c r="A78" s="855" t="s">
        <v>172</v>
      </c>
      <c r="B78" s="856"/>
      <c r="C78" s="856"/>
      <c r="D78" s="856"/>
      <c r="E78" s="856"/>
      <c r="F78" s="856"/>
      <c r="G78" s="856"/>
      <c r="H78" s="856"/>
      <c r="I78" s="857"/>
      <c r="J78" s="857"/>
      <c r="K78" s="868"/>
      <c r="L78" s="852" t="s">
        <v>117</v>
      </c>
      <c r="M78" s="853"/>
      <c r="N78" s="854"/>
      <c r="O78" s="75">
        <f t="shared" ref="O78:T78" si="18">COUNTIF(C24:C86,"Э")</f>
        <v>0</v>
      </c>
      <c r="P78" s="75">
        <f t="shared" si="18"/>
        <v>6</v>
      </c>
      <c r="Q78" s="75">
        <f t="shared" si="18"/>
        <v>2</v>
      </c>
      <c r="R78" s="75">
        <f t="shared" si="18"/>
        <v>6</v>
      </c>
      <c r="S78" s="75">
        <f t="shared" si="18"/>
        <v>0</v>
      </c>
      <c r="T78" s="75">
        <f t="shared" si="18"/>
        <v>5</v>
      </c>
      <c r="U78" s="109">
        <f>O78+P78+Q78+R78+S78+T78</f>
        <v>19</v>
      </c>
      <c r="V78" s="43"/>
      <c r="W78" s="851"/>
      <c r="X78" s="851"/>
      <c r="Y78" s="851"/>
      <c r="Z78" s="851"/>
      <c r="AA78" s="851"/>
      <c r="AB78" s="851"/>
      <c r="AC78" s="851"/>
      <c r="AD78" s="851"/>
      <c r="AE78" s="851"/>
      <c r="AF78" s="851"/>
      <c r="AG78" s="851"/>
    </row>
    <row r="79" spans="1:33" ht="19.899999999999999" customHeight="1" x14ac:dyDescent="0.3">
      <c r="A79" s="855" t="s">
        <v>167</v>
      </c>
      <c r="B79" s="856"/>
      <c r="C79" s="856"/>
      <c r="D79" s="856"/>
      <c r="E79" s="856"/>
      <c r="F79" s="856"/>
      <c r="G79" s="856"/>
      <c r="H79" s="856"/>
      <c r="I79" s="857"/>
      <c r="J79" s="857"/>
      <c r="K79" s="868"/>
      <c r="L79" s="852" t="s">
        <v>118</v>
      </c>
      <c r="M79" s="853"/>
      <c r="N79" s="854"/>
      <c r="O79" s="75">
        <f t="shared" ref="O79:T79" si="19">COUNTIF(C24:C86,"дз")</f>
        <v>1</v>
      </c>
      <c r="P79" s="75">
        <f t="shared" si="19"/>
        <v>6</v>
      </c>
      <c r="Q79" s="75">
        <f t="shared" si="19"/>
        <v>4</v>
      </c>
      <c r="R79" s="75">
        <f t="shared" si="19"/>
        <v>6</v>
      </c>
      <c r="S79" s="75">
        <f t="shared" si="19"/>
        <v>3</v>
      </c>
      <c r="T79" s="75">
        <f t="shared" si="19"/>
        <v>5</v>
      </c>
      <c r="U79" s="109">
        <f>O79+P79+Q79+R79+S79+T79</f>
        <v>25</v>
      </c>
      <c r="V79" s="43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</row>
    <row r="80" spans="1:33" ht="19.899999999999999" customHeight="1" x14ac:dyDescent="0.3">
      <c r="A80" s="864" t="s">
        <v>171</v>
      </c>
      <c r="B80" s="865"/>
      <c r="C80" s="865"/>
      <c r="D80" s="865"/>
      <c r="E80" s="865"/>
      <c r="F80" s="865"/>
      <c r="G80" s="865"/>
      <c r="H80" s="865"/>
      <c r="I80" s="866"/>
      <c r="J80" s="866"/>
      <c r="K80" s="869"/>
      <c r="L80" s="852" t="s">
        <v>119</v>
      </c>
      <c r="M80" s="853"/>
      <c r="N80" s="854"/>
      <c r="O80" s="75">
        <f t="shared" ref="O80:T80" si="20">COUNTIF(C24:C86,"з")</f>
        <v>1</v>
      </c>
      <c r="P80" s="75">
        <f t="shared" si="20"/>
        <v>1</v>
      </c>
      <c r="Q80" s="75">
        <f t="shared" si="20"/>
        <v>1</v>
      </c>
      <c r="R80" s="75">
        <f t="shared" si="20"/>
        <v>1</v>
      </c>
      <c r="S80" s="75">
        <f t="shared" si="20"/>
        <v>1</v>
      </c>
      <c r="T80" s="75">
        <f t="shared" si="20"/>
        <v>0</v>
      </c>
      <c r="U80" s="109">
        <f>O80+P80+Q80+R80+S80+T80</f>
        <v>5</v>
      </c>
      <c r="V80" s="43"/>
      <c r="W80" s="851"/>
      <c r="X80" s="851"/>
      <c r="Y80" s="851"/>
      <c r="Z80" s="851"/>
      <c r="AA80" s="851"/>
      <c r="AB80" s="851"/>
      <c r="AC80" s="851"/>
      <c r="AD80" s="851"/>
      <c r="AE80" s="851"/>
      <c r="AF80" s="851"/>
      <c r="AG80" s="851"/>
    </row>
    <row r="81" spans="1:33" ht="19.899999999999999" customHeight="1" x14ac:dyDescent="0.3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96"/>
      <c r="L81" s="213"/>
      <c r="M81" s="213"/>
      <c r="N81" s="123"/>
      <c r="O81" s="109"/>
      <c r="P81" s="109"/>
      <c r="Q81" s="109"/>
      <c r="R81" s="109"/>
      <c r="S81" s="109"/>
      <c r="T81" s="109"/>
      <c r="U81" s="109"/>
      <c r="V81" s="43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</row>
    <row r="82" spans="1:33" ht="19.899999999999999" customHeight="1" x14ac:dyDescent="0.3">
      <c r="A82" s="50"/>
      <c r="B82" s="64"/>
      <c r="C82" s="53"/>
      <c r="D82" s="53"/>
      <c r="E82" s="53"/>
      <c r="F82" s="53"/>
      <c r="G82" s="53"/>
      <c r="H82" s="125"/>
      <c r="I82" s="53"/>
      <c r="J82" s="126"/>
      <c r="K82" s="126"/>
      <c r="L82" s="214"/>
      <c r="M82" s="214"/>
      <c r="N82" s="53"/>
      <c r="O82" s="109"/>
      <c r="P82" s="109"/>
      <c r="Q82" s="109"/>
      <c r="R82" s="109"/>
      <c r="S82" s="109"/>
      <c r="T82" s="109"/>
      <c r="U82" s="109"/>
      <c r="V82" s="43"/>
      <c r="X82" s="51"/>
    </row>
    <row r="83" spans="1:33" ht="24.95" customHeight="1" x14ac:dyDescent="0.3">
      <c r="A83" s="50"/>
      <c r="B83" s="65" t="s">
        <v>139</v>
      </c>
      <c r="C83" s="53"/>
      <c r="D83" s="53"/>
      <c r="E83" s="53"/>
      <c r="F83" s="53"/>
      <c r="G83" s="53"/>
      <c r="H83" s="125"/>
      <c r="I83" s="53"/>
      <c r="J83" s="126"/>
      <c r="K83" s="126"/>
      <c r="L83" s="214"/>
      <c r="M83" s="215" t="s">
        <v>124</v>
      </c>
      <c r="N83" s="124"/>
      <c r="O83" s="124"/>
      <c r="P83" s="109"/>
      <c r="Q83" s="109"/>
      <c r="R83" s="109"/>
      <c r="S83" s="109"/>
      <c r="T83" s="109"/>
      <c r="U83" s="109"/>
      <c r="V83" s="43"/>
      <c r="X83" s="51"/>
    </row>
    <row r="84" spans="1:33" ht="24.95" customHeight="1" x14ac:dyDescent="0.3">
      <c r="A84" s="50"/>
      <c r="B84" s="65" t="s">
        <v>140</v>
      </c>
      <c r="C84" s="53"/>
      <c r="D84" s="53"/>
      <c r="E84" s="53"/>
      <c r="F84" s="53"/>
      <c r="G84" s="53"/>
      <c r="H84" s="125"/>
      <c r="I84" s="53"/>
      <c r="J84" s="126"/>
      <c r="K84" s="126"/>
      <c r="L84" s="214"/>
      <c r="M84" s="167"/>
      <c r="N84" s="95"/>
      <c r="O84" s="95"/>
      <c r="P84" s="109"/>
      <c r="Q84" s="109"/>
      <c r="R84" s="109"/>
      <c r="S84" s="109"/>
      <c r="T84" s="109"/>
      <c r="U84" s="109"/>
      <c r="V84" s="43"/>
      <c r="X84" s="51"/>
    </row>
    <row r="85" spans="1:33" ht="24.95" customHeight="1" x14ac:dyDescent="0.3">
      <c r="A85" s="50"/>
      <c r="B85" s="65" t="s">
        <v>141</v>
      </c>
      <c r="C85" s="53"/>
      <c r="D85" s="53"/>
      <c r="E85" s="53"/>
      <c r="F85" s="53"/>
      <c r="G85" s="53"/>
      <c r="H85" s="125"/>
      <c r="I85" s="53"/>
      <c r="J85" s="126"/>
      <c r="K85" s="126"/>
      <c r="L85" s="214"/>
      <c r="M85" s="215" t="s">
        <v>142</v>
      </c>
      <c r="N85" s="124"/>
      <c r="O85" s="124"/>
      <c r="P85" s="124"/>
      <c r="Q85" s="124"/>
      <c r="R85" s="124"/>
      <c r="S85" s="124"/>
      <c r="T85" s="109"/>
      <c r="U85" s="109"/>
      <c r="V85" s="43"/>
      <c r="X85" s="51"/>
    </row>
    <row r="86" spans="1:33" ht="19.899999999999999" customHeight="1" x14ac:dyDescent="0.3">
      <c r="A86" s="50"/>
      <c r="B86" s="64"/>
      <c r="C86" s="53"/>
      <c r="D86" s="53"/>
      <c r="E86" s="53"/>
      <c r="F86" s="53"/>
      <c r="G86" s="53"/>
      <c r="H86" s="125"/>
      <c r="I86" s="53"/>
      <c r="J86" s="126"/>
      <c r="K86" s="126"/>
      <c r="L86" s="214"/>
      <c r="M86" s="214"/>
      <c r="N86" s="53"/>
      <c r="O86" s="109"/>
      <c r="P86" s="109"/>
      <c r="Q86" s="109"/>
      <c r="R86" s="109"/>
      <c r="S86" s="109"/>
      <c r="T86" s="109"/>
      <c r="U86" s="109"/>
      <c r="V86" s="43"/>
      <c r="X86" s="51"/>
    </row>
    <row r="87" spans="1:33" ht="18.75" x14ac:dyDescent="0.3">
      <c r="A87" s="50"/>
      <c r="B87" s="64"/>
      <c r="C87" s="53"/>
      <c r="D87" s="53"/>
      <c r="E87" s="53"/>
      <c r="F87" s="53"/>
      <c r="G87" s="53"/>
      <c r="H87" s="125"/>
      <c r="I87" s="53"/>
      <c r="J87" s="126"/>
      <c r="K87" s="126"/>
      <c r="L87" s="214"/>
      <c r="M87" s="166"/>
      <c r="N87" s="53"/>
      <c r="O87" s="109"/>
      <c r="P87" s="109"/>
      <c r="Q87" s="109"/>
      <c r="R87" s="109"/>
      <c r="S87" s="109"/>
      <c r="T87" s="109"/>
      <c r="U87" s="109"/>
      <c r="V87" s="43"/>
      <c r="X87" s="51"/>
    </row>
    <row r="88" spans="1:33" ht="15.75" x14ac:dyDescent="0.25">
      <c r="A88" s="54"/>
      <c r="B88" s="59"/>
      <c r="C88" s="60"/>
      <c r="D88" s="60"/>
      <c r="E88" s="60"/>
      <c r="F88" s="60"/>
      <c r="G88" s="60"/>
      <c r="H88" s="61"/>
      <c r="I88" s="43"/>
      <c r="J88" s="62"/>
      <c r="K88" s="62"/>
      <c r="L88" s="216"/>
      <c r="M88" s="216"/>
      <c r="N88" s="43"/>
      <c r="O88" s="52"/>
      <c r="P88" s="52"/>
      <c r="Q88" s="52"/>
      <c r="R88" s="52"/>
      <c r="S88" s="52"/>
      <c r="T88" s="52"/>
      <c r="U88" s="52"/>
      <c r="V88" s="43"/>
      <c r="X88" s="51"/>
    </row>
    <row r="89" spans="1:33" ht="15.75" x14ac:dyDescent="0.25">
      <c r="A89" s="54"/>
      <c r="B89" s="59"/>
      <c r="C89" s="60"/>
      <c r="D89" s="60"/>
      <c r="E89" s="60"/>
      <c r="F89" s="60"/>
      <c r="G89" s="60"/>
      <c r="H89" s="61"/>
      <c r="I89" s="43"/>
      <c r="J89" s="62"/>
      <c r="K89" s="62"/>
      <c r="L89" s="216"/>
      <c r="M89" s="216"/>
      <c r="N89" s="43"/>
      <c r="O89" s="52"/>
      <c r="P89" s="52"/>
      <c r="Q89" s="52"/>
      <c r="R89" s="52"/>
      <c r="S89" s="52"/>
      <c r="T89" s="52"/>
      <c r="U89" s="52"/>
      <c r="V89" s="43"/>
      <c r="X89" s="51"/>
    </row>
    <row r="90" spans="1:33" ht="15.75" x14ac:dyDescent="0.25">
      <c r="A90" s="54"/>
      <c r="B90" s="59"/>
      <c r="C90" s="60"/>
      <c r="D90" s="60"/>
      <c r="E90" s="60"/>
      <c r="F90" s="60"/>
      <c r="G90" s="60"/>
      <c r="H90" s="61"/>
      <c r="I90" s="52"/>
      <c r="J90" s="62"/>
      <c r="K90" s="62"/>
      <c r="L90" s="216"/>
      <c r="M90" s="216"/>
      <c r="N90" s="43"/>
      <c r="O90" s="52"/>
      <c r="P90" s="52"/>
      <c r="Q90" s="52"/>
      <c r="R90" s="52"/>
      <c r="S90" s="52"/>
      <c r="T90" s="52"/>
      <c r="U90" s="52"/>
      <c r="V90" s="43"/>
      <c r="X90" s="51"/>
    </row>
    <row r="91" spans="1:33" ht="17.25" customHeight="1" x14ac:dyDescent="0.25">
      <c r="A91" s="54"/>
      <c r="B91" s="163">
        <f>O95+P95+R95</f>
        <v>-324</v>
      </c>
      <c r="C91" s="60"/>
      <c r="D91" s="60"/>
      <c r="E91" s="60"/>
      <c r="F91" s="60"/>
      <c r="G91" s="60"/>
      <c r="H91" s="61"/>
      <c r="I91" s="43"/>
      <c r="J91" s="62"/>
      <c r="K91" s="62"/>
      <c r="L91" s="216"/>
      <c r="M91" s="216"/>
      <c r="N91" s="43"/>
      <c r="O91" s="52"/>
      <c r="P91" s="52"/>
      <c r="Q91" s="52"/>
      <c r="R91" s="52"/>
      <c r="S91" s="52"/>
      <c r="T91" s="52"/>
      <c r="U91" s="52"/>
      <c r="V91" s="43"/>
      <c r="X91" s="51"/>
    </row>
    <row r="92" spans="1:33" ht="15.75" x14ac:dyDescent="0.25">
      <c r="A92" s="54"/>
      <c r="B92" s="59">
        <f>Q95+S95+T95</f>
        <v>-576</v>
      </c>
      <c r="C92" s="60"/>
      <c r="D92" s="60"/>
      <c r="E92" s="60"/>
      <c r="F92" s="60"/>
      <c r="G92" s="60"/>
      <c r="H92" s="61"/>
      <c r="I92" s="43"/>
      <c r="J92" s="62"/>
      <c r="K92" s="62"/>
      <c r="L92" s="216"/>
      <c r="M92" s="216"/>
      <c r="N92" s="43"/>
      <c r="O92" s="52"/>
      <c r="P92" s="52"/>
      <c r="Q92" s="52"/>
      <c r="R92" s="52"/>
      <c r="S92" s="52"/>
      <c r="T92" s="52"/>
      <c r="U92" s="52"/>
      <c r="V92" s="43"/>
      <c r="X92" s="51"/>
    </row>
    <row r="93" spans="1:33" ht="24" customHeight="1" x14ac:dyDescent="0.25">
      <c r="A93" s="54"/>
      <c r="B93" s="45"/>
      <c r="C93" s="54"/>
      <c r="D93" s="54"/>
      <c r="E93" s="54"/>
      <c r="F93" s="54"/>
      <c r="G93" s="54"/>
      <c r="H93" s="63"/>
      <c r="I93" s="43"/>
      <c r="J93" s="62"/>
      <c r="K93" s="43"/>
      <c r="L93" s="858" t="s">
        <v>111</v>
      </c>
      <c r="M93" s="859"/>
      <c r="N93" s="860"/>
      <c r="O93" s="67">
        <f t="shared" ref="O93:T93" si="21">(O75-O76)/O22</f>
        <v>29.375</v>
      </c>
      <c r="P93" s="67">
        <f t="shared" si="21"/>
        <v>17.833333333333332</v>
      </c>
      <c r="Q93" s="67">
        <f t="shared" si="21"/>
        <v>36</v>
      </c>
      <c r="R93" s="67">
        <f t="shared" si="21"/>
        <v>36</v>
      </c>
      <c r="S93" s="67">
        <f t="shared" si="21"/>
        <v>36</v>
      </c>
      <c r="T93" s="67">
        <f t="shared" si="21"/>
        <v>12</v>
      </c>
      <c r="U93" s="67" t="e">
        <f>(U75-U76)/V22</f>
        <v>#DIV/0!</v>
      </c>
      <c r="V93" s="43"/>
    </row>
    <row r="94" spans="1:33" ht="15.75" x14ac:dyDescent="0.25">
      <c r="A94" s="54"/>
      <c r="B94" s="45"/>
      <c r="C94" s="54"/>
      <c r="D94" s="54"/>
      <c r="E94" s="54"/>
      <c r="F94" s="54"/>
      <c r="G94" s="54"/>
      <c r="H94" s="63"/>
      <c r="I94" s="43"/>
      <c r="J94" s="62"/>
      <c r="K94" s="43"/>
      <c r="L94" s="858"/>
      <c r="M94" s="859"/>
      <c r="N94" s="860"/>
      <c r="O94" s="68"/>
      <c r="P94" s="68"/>
      <c r="Q94" s="68"/>
      <c r="R94" s="68"/>
      <c r="S94" s="68"/>
      <c r="T94" s="68"/>
      <c r="U94" s="68"/>
      <c r="V94" s="43"/>
    </row>
    <row r="95" spans="1:33" ht="21.75" customHeight="1" x14ac:dyDescent="0.25">
      <c r="A95" s="54"/>
      <c r="B95" s="45"/>
      <c r="C95" s="54"/>
      <c r="D95" s="54"/>
      <c r="E95" s="54"/>
      <c r="F95" s="54"/>
      <c r="G95" s="54"/>
      <c r="H95" s="54"/>
      <c r="I95" s="54"/>
      <c r="J95" s="62"/>
      <c r="K95" s="54"/>
      <c r="L95" s="858" t="s">
        <v>112</v>
      </c>
      <c r="M95" s="859"/>
      <c r="N95" s="860"/>
      <c r="O95" s="68">
        <f t="shared" ref="O95:T95" si="22">(O75-O76)-O22*36</f>
        <v>-106</v>
      </c>
      <c r="P95" s="68">
        <f t="shared" si="22"/>
        <v>-218</v>
      </c>
      <c r="Q95" s="68">
        <f t="shared" si="22"/>
        <v>0</v>
      </c>
      <c r="R95" s="68">
        <f t="shared" si="22"/>
        <v>0</v>
      </c>
      <c r="S95" s="68">
        <f t="shared" si="22"/>
        <v>0</v>
      </c>
      <c r="T95" s="68">
        <f t="shared" si="22"/>
        <v>-576</v>
      </c>
      <c r="U95" s="68">
        <f>(U75-U76)-V22*36</f>
        <v>2664</v>
      </c>
      <c r="V95" s="43"/>
    </row>
    <row r="96" spans="1:33" ht="15.75" x14ac:dyDescent="0.25">
      <c r="A96" s="54"/>
      <c r="B96" s="59"/>
      <c r="C96" s="54"/>
      <c r="D96" s="54"/>
      <c r="E96" s="54"/>
      <c r="F96" s="54"/>
      <c r="G96" s="54"/>
      <c r="H96" s="54"/>
      <c r="I96" s="54"/>
      <c r="J96" s="62"/>
      <c r="K96" s="54"/>
      <c r="L96" s="217"/>
      <c r="M96" s="217"/>
      <c r="N96" s="43"/>
      <c r="O96" s="43"/>
      <c r="P96" s="43"/>
      <c r="Q96" s="43"/>
      <c r="R96" s="43"/>
      <c r="S96" s="43"/>
      <c r="T96" s="43"/>
      <c r="U96" s="43"/>
      <c r="V96" s="43"/>
    </row>
    <row r="97" spans="1:22" ht="15.75" x14ac:dyDescent="0.25">
      <c r="A97" s="54"/>
      <c r="B97" s="59"/>
      <c r="C97" s="54"/>
      <c r="D97" s="54"/>
      <c r="E97" s="54"/>
      <c r="F97" s="54"/>
      <c r="G97" s="54"/>
      <c r="H97" s="54"/>
      <c r="I97" s="54"/>
      <c r="J97" s="62"/>
      <c r="K97" s="54"/>
      <c r="L97" s="217"/>
      <c r="M97" s="217"/>
      <c r="N97" s="43"/>
      <c r="O97" s="43">
        <v>3</v>
      </c>
      <c r="P97" s="43">
        <v>4</v>
      </c>
      <c r="Q97" s="43">
        <v>5</v>
      </c>
      <c r="R97" s="43">
        <v>6</v>
      </c>
      <c r="S97" s="43">
        <v>7</v>
      </c>
      <c r="T97" s="43">
        <v>8</v>
      </c>
      <c r="U97" s="43"/>
      <c r="V97" s="43"/>
    </row>
    <row r="98" spans="1:22" x14ac:dyDescent="0.2">
      <c r="R98" s="157"/>
    </row>
  </sheetData>
  <mergeCells count="39">
    <mergeCell ref="B19:B22"/>
    <mergeCell ref="A19:A22"/>
    <mergeCell ref="H20:H22"/>
    <mergeCell ref="G20:G22"/>
    <mergeCell ref="F20:F22"/>
    <mergeCell ref="E20:E22"/>
    <mergeCell ref="D20:D22"/>
    <mergeCell ref="C20:C22"/>
    <mergeCell ref="C19:H19"/>
    <mergeCell ref="C74:H74"/>
    <mergeCell ref="C73:H73"/>
    <mergeCell ref="O3:S3"/>
    <mergeCell ref="O19:T19"/>
    <mergeCell ref="K20:N20"/>
    <mergeCell ref="K21:K22"/>
    <mergeCell ref="L21:N21"/>
    <mergeCell ref="I19:N19"/>
    <mergeCell ref="I20:I22"/>
    <mergeCell ref="J20:J22"/>
    <mergeCell ref="A76:J76"/>
    <mergeCell ref="A77:J77"/>
    <mergeCell ref="L80:N80"/>
    <mergeCell ref="A80:J80"/>
    <mergeCell ref="K75:K80"/>
    <mergeCell ref="A79:J79"/>
    <mergeCell ref="A75:J75"/>
    <mergeCell ref="L75:N75"/>
    <mergeCell ref="L78:N78"/>
    <mergeCell ref="L76:N76"/>
    <mergeCell ref="W77:AG77"/>
    <mergeCell ref="L77:N77"/>
    <mergeCell ref="A78:J78"/>
    <mergeCell ref="L95:N95"/>
    <mergeCell ref="W80:AG80"/>
    <mergeCell ref="W79:AG79"/>
    <mergeCell ref="W78:AG78"/>
    <mergeCell ref="L79:N79"/>
    <mergeCell ref="L94:N94"/>
    <mergeCell ref="L93:N93"/>
  </mergeCells>
  <phoneticPr fontId="0" type="noConversion"/>
  <pageMargins left="0.25" right="0.25" top="0.75" bottom="0.75" header="0.3" footer="0.3"/>
  <pageSetup paperSize="9" fitToHeight="0" orientation="landscape" r:id="rId1"/>
  <headerFooter alignWithMargins="0"/>
  <rowBreaks count="1" manualBreakCount="1">
    <brk id="95" max="16383" man="1"/>
  </rowBreaks>
  <colBreaks count="2" manualBreakCount="2">
    <brk id="20" max="1048575" man="1"/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H771"/>
  <sheetViews>
    <sheetView view="pageBreakPreview" zoomScale="77" zoomScaleNormal="87" zoomScaleSheetLayoutView="77" workbookViewId="0">
      <selection activeCell="L6" sqref="L6"/>
    </sheetView>
  </sheetViews>
  <sheetFormatPr defaultColWidth="9.140625" defaultRowHeight="15" x14ac:dyDescent="0.2"/>
  <cols>
    <col min="1" max="1" width="15.7109375" style="255" customWidth="1"/>
    <col min="2" max="2" width="45.7109375" style="56" customWidth="1"/>
    <col min="3" max="3" width="6.28515625" style="815" customWidth="1"/>
    <col min="4" max="5" width="6.140625" style="815" customWidth="1"/>
    <col min="6" max="6" width="5.140625" style="815" customWidth="1"/>
    <col min="7" max="7" width="5.7109375" style="815" customWidth="1"/>
    <col min="8" max="9" width="5.5703125" style="815" customWidth="1"/>
    <col min="10" max="10" width="5" style="816" customWidth="1"/>
    <col min="11" max="11" width="11" style="237" customWidth="1"/>
    <col min="12" max="12" width="9.5703125" style="46" customWidth="1"/>
    <col min="13" max="13" width="13.5703125" style="237" customWidth="1"/>
    <col min="14" max="14" width="11.28515625" style="46" customWidth="1"/>
    <col min="15" max="15" width="10.42578125" style="46" customWidth="1"/>
    <col min="16" max="16" width="10.7109375" style="46" customWidth="1"/>
    <col min="17" max="17" width="9.28515625" style="58" customWidth="1"/>
    <col min="18" max="18" width="8.140625" style="58" customWidth="1"/>
    <col min="19" max="19" width="6" style="234" customWidth="1"/>
    <col min="20" max="20" width="6" style="607" customWidth="1"/>
    <col min="21" max="21" width="13.85546875" style="234" customWidth="1"/>
    <col min="22" max="23" width="4.5703125" style="234" customWidth="1"/>
    <col min="24" max="24" width="5.140625" style="234" customWidth="1"/>
    <col min="25" max="25" width="11.7109375" style="234" customWidth="1"/>
    <col min="26" max="26" width="8.42578125" style="234" customWidth="1"/>
    <col min="27" max="27" width="4.7109375" style="234" customWidth="1"/>
    <col min="28" max="28" width="4.140625" style="234" customWidth="1"/>
    <col min="29" max="29" width="14.5703125" style="46" customWidth="1"/>
    <col min="30" max="31" width="5.140625" style="46" customWidth="1"/>
    <col min="32" max="32" width="4.85546875" style="46" customWidth="1"/>
    <col min="33" max="33" width="14.7109375" style="46" customWidth="1"/>
    <col min="34" max="35" width="5.42578125" style="46" customWidth="1"/>
    <col min="36" max="36" width="5.7109375" style="46" customWidth="1"/>
    <col min="37" max="37" width="13.42578125" style="46" customWidth="1"/>
    <col min="38" max="39" width="5" style="46" customWidth="1"/>
    <col min="40" max="40" width="4.7109375" style="46" customWidth="1"/>
    <col min="41" max="41" width="16.42578125" style="46" customWidth="1"/>
    <col min="42" max="43" width="5.140625" style="46" customWidth="1"/>
    <col min="44" max="44" width="4.85546875" style="46" customWidth="1"/>
    <col min="45" max="45" width="14.28515625" style="46" customWidth="1"/>
    <col min="46" max="48" width="5.28515625" style="46" customWidth="1"/>
    <col min="49" max="49" width="13.42578125" style="237" customWidth="1"/>
    <col min="50" max="51" width="4.85546875" style="46" customWidth="1"/>
    <col min="52" max="52" width="6.28515625" style="46" customWidth="1"/>
    <col min="53" max="53" width="12.42578125" style="772" customWidth="1"/>
    <col min="54" max="54" width="11.7109375" style="46" customWidth="1"/>
    <col min="55" max="56" width="9.5703125" style="400" customWidth="1"/>
    <col min="57" max="57" width="12.28515625" style="401" customWidth="1"/>
    <col min="58" max="16384" width="9.140625" style="45"/>
  </cols>
  <sheetData>
    <row r="1" spans="1:60" ht="43.9" customHeight="1" x14ac:dyDescent="0.2">
      <c r="A1" s="65"/>
      <c r="B1" s="99"/>
      <c r="C1" s="775"/>
      <c r="D1" s="775"/>
      <c r="E1" s="775"/>
      <c r="F1" s="775"/>
      <c r="G1" s="928" t="s">
        <v>184</v>
      </c>
      <c r="H1" s="928"/>
      <c r="I1" s="928"/>
      <c r="J1" s="928"/>
      <c r="K1" s="928"/>
      <c r="L1" s="928"/>
      <c r="M1" s="928"/>
      <c r="N1" s="928"/>
      <c r="O1" s="928"/>
      <c r="P1" s="228"/>
      <c r="Q1" s="98"/>
      <c r="R1" s="98"/>
      <c r="S1" s="245"/>
      <c r="T1" s="594"/>
      <c r="U1" s="399"/>
      <c r="V1" s="399"/>
      <c r="W1" s="399"/>
      <c r="X1" s="399"/>
      <c r="Y1" s="399"/>
      <c r="Z1" s="399"/>
      <c r="AA1" s="399"/>
      <c r="AB1" s="399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399"/>
      <c r="AX1" s="399"/>
      <c r="AY1" s="399"/>
      <c r="AZ1" s="399"/>
      <c r="BA1" s="764"/>
      <c r="BB1" s="41"/>
    </row>
    <row r="2" spans="1:60" ht="24" customHeight="1" x14ac:dyDescent="0.3">
      <c r="A2" s="65"/>
      <c r="B2" s="99"/>
      <c r="C2" s="775"/>
      <c r="D2" s="775"/>
      <c r="E2" s="775"/>
      <c r="F2" s="775"/>
      <c r="G2" s="775"/>
      <c r="H2" s="775"/>
      <c r="I2" s="775"/>
      <c r="J2" s="776"/>
      <c r="K2" s="347"/>
      <c r="L2" s="100" t="str">
        <f>'РУП (11 кл.)'!J6</f>
        <v>по специальности среднего профессионального образования</v>
      </c>
      <c r="M2" s="240"/>
      <c r="N2" s="55"/>
      <c r="O2" s="65"/>
      <c r="P2" s="65"/>
      <c r="Q2" s="98"/>
      <c r="R2" s="98"/>
      <c r="S2" s="245"/>
      <c r="T2" s="594"/>
      <c r="U2" s="399"/>
      <c r="V2" s="399"/>
      <c r="W2" s="399"/>
      <c r="X2" s="399"/>
      <c r="Y2" s="399"/>
      <c r="Z2" s="399"/>
      <c r="AA2" s="399"/>
      <c r="AB2" s="399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399"/>
      <c r="AX2" s="399"/>
      <c r="AY2" s="399"/>
      <c r="AZ2" s="399"/>
      <c r="BA2" s="764"/>
      <c r="BB2" s="41"/>
    </row>
    <row r="3" spans="1:60" ht="36.75" customHeight="1" x14ac:dyDescent="0.3">
      <c r="A3" s="65"/>
      <c r="B3" s="99"/>
      <c r="C3" s="775"/>
      <c r="D3" s="775"/>
      <c r="E3" s="775"/>
      <c r="F3" s="775"/>
      <c r="G3" s="775"/>
      <c r="H3" s="775"/>
      <c r="I3" s="775"/>
      <c r="J3" s="776"/>
      <c r="K3" s="347"/>
      <c r="L3" s="419" t="s">
        <v>230</v>
      </c>
      <c r="M3" s="240"/>
      <c r="N3" s="55"/>
      <c r="O3" s="65"/>
      <c r="P3" s="65"/>
      <c r="Q3" s="98"/>
      <c r="R3" s="98"/>
      <c r="S3" s="245"/>
      <c r="T3" s="594"/>
      <c r="U3" s="399"/>
      <c r="V3" s="399"/>
      <c r="W3" s="399"/>
      <c r="X3" s="399"/>
      <c r="Y3" s="399"/>
      <c r="Z3" s="399"/>
      <c r="AA3" s="399"/>
      <c r="AB3" s="399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399"/>
      <c r="AX3" s="399"/>
      <c r="AY3" s="399"/>
      <c r="AZ3" s="399"/>
      <c r="BA3" s="764"/>
      <c r="BB3" s="41"/>
    </row>
    <row r="4" spans="1:60" ht="30.75" customHeight="1" x14ac:dyDescent="0.3">
      <c r="A4" s="65"/>
      <c r="B4" s="99"/>
      <c r="C4" s="775"/>
      <c r="D4" s="775"/>
      <c r="E4" s="775"/>
      <c r="F4" s="775"/>
      <c r="G4" s="775"/>
      <c r="H4" s="775"/>
      <c r="I4" s="775"/>
      <c r="J4" s="776"/>
      <c r="K4" s="347"/>
      <c r="L4" s="100">
        <f>'РУП (11 кл.)'!J10</f>
        <v>0</v>
      </c>
      <c r="M4" s="240"/>
      <c r="N4" s="55"/>
      <c r="O4" s="65"/>
      <c r="P4" s="65"/>
      <c r="Q4" s="98"/>
      <c r="R4" s="98"/>
      <c r="S4" s="245"/>
      <c r="T4" s="594"/>
      <c r="U4" s="399"/>
      <c r="V4" s="399"/>
      <c r="W4" s="399"/>
      <c r="X4" s="399"/>
      <c r="Y4" s="399"/>
      <c r="Z4" s="399"/>
      <c r="AA4" s="399"/>
      <c r="AB4" s="399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399"/>
      <c r="AX4" s="399"/>
      <c r="AY4" s="399"/>
      <c r="AZ4" s="399"/>
      <c r="BA4" s="764"/>
      <c r="BB4" s="41"/>
      <c r="BC4" s="58"/>
      <c r="BD4" s="58"/>
      <c r="BE4" s="402"/>
      <c r="BF4" s="93"/>
      <c r="BG4" s="46"/>
      <c r="BH4" s="46"/>
    </row>
    <row r="5" spans="1:60" ht="27" customHeight="1" x14ac:dyDescent="0.3">
      <c r="A5" s="65"/>
      <c r="B5" s="99"/>
      <c r="C5" s="775"/>
      <c r="D5" s="775"/>
      <c r="E5" s="775"/>
      <c r="F5" s="775"/>
      <c r="G5" s="775"/>
      <c r="H5" s="775"/>
      <c r="I5" s="775"/>
      <c r="J5" s="776"/>
      <c r="K5" s="347"/>
      <c r="L5" s="100" t="s">
        <v>299</v>
      </c>
      <c r="M5" s="240" t="s">
        <v>240</v>
      </c>
      <c r="N5" s="55"/>
      <c r="O5" s="65"/>
      <c r="P5" s="65"/>
      <c r="Q5" s="98"/>
      <c r="R5" s="98"/>
      <c r="S5" s="245"/>
      <c r="T5" s="594"/>
      <c r="U5" s="399"/>
      <c r="V5" s="399"/>
      <c r="W5" s="399"/>
      <c r="X5" s="399"/>
      <c r="Y5" s="399"/>
      <c r="Z5" s="399"/>
      <c r="AA5" s="399"/>
      <c r="AB5" s="399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399"/>
      <c r="AX5" s="399"/>
      <c r="AY5" s="399"/>
      <c r="AZ5" s="399"/>
      <c r="BA5" s="764"/>
      <c r="BB5" s="41"/>
      <c r="BC5" s="44"/>
      <c r="BD5" s="44"/>
      <c r="BE5" s="403"/>
      <c r="BF5" s="94"/>
      <c r="BG5" s="41"/>
      <c r="BH5" s="41"/>
    </row>
    <row r="6" spans="1:60" ht="29.25" customHeight="1" x14ac:dyDescent="0.3">
      <c r="A6" s="65"/>
      <c r="B6" s="99"/>
      <c r="C6" s="775"/>
      <c r="D6" s="775"/>
      <c r="E6" s="775"/>
      <c r="F6" s="775"/>
      <c r="G6" s="775"/>
      <c r="H6" s="775"/>
      <c r="I6" s="775"/>
      <c r="J6" s="776"/>
      <c r="K6" s="347"/>
      <c r="L6" s="100" t="s">
        <v>300</v>
      </c>
      <c r="M6" s="240" t="s">
        <v>231</v>
      </c>
      <c r="N6" s="55"/>
      <c r="O6" s="65"/>
      <c r="P6" s="65"/>
      <c r="Q6" s="98"/>
      <c r="R6" s="98"/>
      <c r="S6" s="245"/>
      <c r="T6" s="594"/>
      <c r="U6" s="399"/>
      <c r="V6" s="399"/>
      <c r="W6" s="399"/>
      <c r="X6" s="399"/>
      <c r="Y6" s="399"/>
      <c r="Z6" s="399"/>
      <c r="AA6" s="399"/>
      <c r="AB6" s="399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399"/>
      <c r="AX6" s="399"/>
      <c r="AY6" s="399"/>
      <c r="AZ6" s="399"/>
      <c r="BA6" s="764"/>
      <c r="BB6" s="41"/>
    </row>
    <row r="7" spans="1:60" ht="23.25" customHeight="1" x14ac:dyDescent="0.3">
      <c r="A7" s="65"/>
      <c r="B7" s="99"/>
      <c r="C7" s="775"/>
      <c r="D7" s="775"/>
      <c r="E7" s="775"/>
      <c r="F7" s="775"/>
      <c r="G7" s="775"/>
      <c r="H7" s="775"/>
      <c r="I7" s="775"/>
      <c r="J7" s="776"/>
      <c r="K7" s="347"/>
      <c r="L7" s="100">
        <f>'РУП (11 кл.)'!J16</f>
        <v>0</v>
      </c>
      <c r="M7" s="240"/>
      <c r="N7" s="55"/>
      <c r="O7" s="65"/>
      <c r="P7" s="65"/>
      <c r="Q7" s="98"/>
      <c r="R7" s="98"/>
      <c r="S7" s="245"/>
      <c r="T7" s="594"/>
      <c r="U7" s="399"/>
      <c r="V7" s="399"/>
      <c r="W7" s="399"/>
      <c r="X7" s="399"/>
      <c r="Y7" s="399"/>
      <c r="Z7" s="399"/>
      <c r="AA7" s="399"/>
      <c r="AB7" s="399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399"/>
      <c r="AX7" s="399"/>
      <c r="AY7" s="399"/>
      <c r="AZ7" s="399"/>
      <c r="BA7" s="764"/>
      <c r="BB7" s="41"/>
    </row>
    <row r="8" spans="1:60" ht="21.75" customHeight="1" x14ac:dyDescent="0.3">
      <c r="A8" s="65"/>
      <c r="B8" s="99"/>
      <c r="C8" s="775"/>
      <c r="D8" s="775"/>
      <c r="E8" s="775"/>
      <c r="F8" s="775"/>
      <c r="G8" s="775"/>
      <c r="H8" s="775"/>
      <c r="I8" s="775"/>
      <c r="J8" s="776"/>
      <c r="K8" s="347"/>
      <c r="L8" s="225" t="s">
        <v>298</v>
      </c>
      <c r="M8" s="240"/>
      <c r="N8" s="55" t="s">
        <v>232</v>
      </c>
      <c r="O8" s="65"/>
      <c r="P8" s="65"/>
      <c r="Q8" s="98"/>
      <c r="R8" s="98"/>
      <c r="S8" s="245"/>
      <c r="T8" s="594"/>
      <c r="U8" s="399"/>
      <c r="V8" s="399"/>
      <c r="W8" s="399"/>
      <c r="X8" s="399"/>
      <c r="Y8" s="399"/>
      <c r="Z8" s="399"/>
      <c r="AA8" s="399"/>
      <c r="AB8" s="399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399"/>
      <c r="AX8" s="399"/>
      <c r="AY8" s="399"/>
      <c r="AZ8" s="399"/>
      <c r="BA8" s="764"/>
      <c r="BB8" s="41"/>
    </row>
    <row r="9" spans="1:60" ht="18.75" customHeight="1" x14ac:dyDescent="0.2">
      <c r="A9" s="65"/>
      <c r="B9" s="99"/>
      <c r="C9" s="775"/>
      <c r="D9" s="775"/>
      <c r="E9" s="856" t="s">
        <v>241</v>
      </c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53"/>
      <c r="S9" s="245"/>
      <c r="T9" s="594"/>
      <c r="U9" s="399"/>
      <c r="V9" s="399"/>
      <c r="W9" s="399"/>
      <c r="X9" s="399"/>
      <c r="Y9" s="399"/>
      <c r="Z9" s="399"/>
      <c r="AA9" s="399"/>
      <c r="AB9" s="399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399"/>
      <c r="AX9" s="399"/>
      <c r="AY9" s="399"/>
      <c r="AZ9" s="399"/>
      <c r="BA9" s="764"/>
      <c r="BB9" s="41"/>
    </row>
    <row r="10" spans="1:60" ht="45.6" customHeight="1" thickBot="1" x14ac:dyDescent="0.25">
      <c r="A10" s="283"/>
      <c r="B10" s="99"/>
      <c r="C10" s="775"/>
      <c r="D10" s="775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53"/>
      <c r="S10" s="245"/>
      <c r="T10" s="594"/>
      <c r="U10" s="399"/>
      <c r="V10" s="399"/>
      <c r="W10" s="399"/>
      <c r="X10" s="399"/>
      <c r="Y10" s="399"/>
      <c r="Z10" s="399"/>
      <c r="AA10" s="399"/>
      <c r="AB10" s="399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399"/>
      <c r="AX10" s="399"/>
      <c r="AY10" s="399"/>
      <c r="AZ10" s="399"/>
      <c r="BA10" s="764"/>
      <c r="BB10" s="41"/>
    </row>
    <row r="11" spans="1:60" ht="53.25" customHeight="1" thickTop="1" thickBot="1" x14ac:dyDescent="0.25">
      <c r="A11" s="984" t="s">
        <v>49</v>
      </c>
      <c r="B11" s="991" t="s">
        <v>205</v>
      </c>
      <c r="C11" s="929" t="s">
        <v>204</v>
      </c>
      <c r="D11" s="929"/>
      <c r="E11" s="929"/>
      <c r="F11" s="929"/>
      <c r="G11" s="929"/>
      <c r="H11" s="930"/>
      <c r="I11" s="930"/>
      <c r="J11" s="929"/>
      <c r="K11" s="933" t="s">
        <v>293</v>
      </c>
      <c r="L11" s="934"/>
      <c r="M11" s="934"/>
      <c r="N11" s="934"/>
      <c r="O11" s="934"/>
      <c r="P11" s="934"/>
      <c r="Q11" s="934"/>
      <c r="R11" s="935"/>
      <c r="S11" s="935"/>
      <c r="T11" s="936"/>
      <c r="U11" s="993" t="s">
        <v>206</v>
      </c>
      <c r="V11" s="994"/>
      <c r="W11" s="994"/>
      <c r="X11" s="994"/>
      <c r="Y11" s="994"/>
      <c r="Z11" s="994"/>
      <c r="AA11" s="994"/>
      <c r="AB11" s="994"/>
      <c r="AC11" s="994"/>
      <c r="AD11" s="994"/>
      <c r="AE11" s="994"/>
      <c r="AF11" s="994"/>
      <c r="AG11" s="994"/>
      <c r="AH11" s="994"/>
      <c r="AI11" s="994"/>
      <c r="AJ11" s="994"/>
      <c r="AK11" s="994"/>
      <c r="AL11" s="994"/>
      <c r="AM11" s="994"/>
      <c r="AN11" s="994"/>
      <c r="AO11" s="994"/>
      <c r="AP11" s="994"/>
      <c r="AQ11" s="994"/>
      <c r="AR11" s="994"/>
      <c r="AS11" s="994"/>
      <c r="AT11" s="994"/>
      <c r="AU11" s="994"/>
      <c r="AV11" s="994"/>
      <c r="AW11" s="994"/>
      <c r="AX11" s="994"/>
      <c r="AY11" s="994"/>
      <c r="AZ11" s="995"/>
      <c r="BA11" s="765"/>
      <c r="BB11" s="47"/>
    </row>
    <row r="12" spans="1:60" ht="31.5" customHeight="1" thickTop="1" x14ac:dyDescent="0.2">
      <c r="A12" s="985"/>
      <c r="B12" s="992"/>
      <c r="C12" s="777"/>
      <c r="D12" s="777"/>
      <c r="E12" s="777"/>
      <c r="F12" s="777"/>
      <c r="G12" s="778"/>
      <c r="H12" s="779"/>
      <c r="I12" s="780"/>
      <c r="J12" s="781"/>
      <c r="K12" s="914" t="s">
        <v>201</v>
      </c>
      <c r="L12" s="917" t="s">
        <v>169</v>
      </c>
      <c r="M12" s="937" t="s">
        <v>180</v>
      </c>
      <c r="N12" s="938"/>
      <c r="O12" s="938"/>
      <c r="P12" s="938"/>
      <c r="Q12" s="938"/>
      <c r="R12" s="939"/>
      <c r="S12" s="939"/>
      <c r="T12" s="939"/>
      <c r="U12" s="920" t="s">
        <v>175</v>
      </c>
      <c r="V12" s="921"/>
      <c r="W12" s="921"/>
      <c r="X12" s="921"/>
      <c r="Y12" s="921"/>
      <c r="Z12" s="921"/>
      <c r="AA12" s="921"/>
      <c r="AB12" s="922"/>
      <c r="AC12" s="921" t="s">
        <v>176</v>
      </c>
      <c r="AD12" s="921"/>
      <c r="AE12" s="921"/>
      <c r="AF12" s="921"/>
      <c r="AG12" s="921"/>
      <c r="AH12" s="921"/>
      <c r="AI12" s="921"/>
      <c r="AJ12" s="921"/>
      <c r="AK12" s="920" t="s">
        <v>177</v>
      </c>
      <c r="AL12" s="921"/>
      <c r="AM12" s="921"/>
      <c r="AN12" s="921"/>
      <c r="AO12" s="921"/>
      <c r="AP12" s="921"/>
      <c r="AQ12" s="921"/>
      <c r="AR12" s="922"/>
      <c r="AS12" s="920" t="s">
        <v>178</v>
      </c>
      <c r="AT12" s="921"/>
      <c r="AU12" s="921"/>
      <c r="AV12" s="921"/>
      <c r="AW12" s="921"/>
      <c r="AX12" s="921"/>
      <c r="AY12" s="921"/>
      <c r="AZ12" s="922"/>
      <c r="BA12" s="765"/>
      <c r="BB12" s="47"/>
    </row>
    <row r="13" spans="1:60" ht="35.25" customHeight="1" x14ac:dyDescent="0.2">
      <c r="A13" s="985"/>
      <c r="B13" s="992"/>
      <c r="C13" s="949" t="s">
        <v>82</v>
      </c>
      <c r="D13" s="949" t="s">
        <v>83</v>
      </c>
      <c r="E13" s="949" t="s">
        <v>179</v>
      </c>
      <c r="F13" s="949" t="s">
        <v>85</v>
      </c>
      <c r="G13" s="948" t="s">
        <v>86</v>
      </c>
      <c r="H13" s="948" t="s">
        <v>87</v>
      </c>
      <c r="I13" s="949" t="s">
        <v>98</v>
      </c>
      <c r="J13" s="931" t="s">
        <v>99</v>
      </c>
      <c r="K13" s="950"/>
      <c r="L13" s="968"/>
      <c r="M13" s="940"/>
      <c r="N13" s="941"/>
      <c r="O13" s="941"/>
      <c r="P13" s="941"/>
      <c r="Q13" s="941"/>
      <c r="R13" s="942"/>
      <c r="S13" s="942"/>
      <c r="T13" s="942"/>
      <c r="U13" s="250" t="s">
        <v>82</v>
      </c>
      <c r="V13" s="913" t="s">
        <v>81</v>
      </c>
      <c r="W13" s="914" t="s">
        <v>165</v>
      </c>
      <c r="X13" s="914" t="s">
        <v>181</v>
      </c>
      <c r="Y13" s="408" t="s">
        <v>83</v>
      </c>
      <c r="Z13" s="913" t="s">
        <v>81</v>
      </c>
      <c r="AA13" s="914" t="s">
        <v>165</v>
      </c>
      <c r="AB13" s="924" t="s">
        <v>181</v>
      </c>
      <c r="AC13" s="522" t="s">
        <v>84</v>
      </c>
      <c r="AD13" s="923" t="s">
        <v>81</v>
      </c>
      <c r="AE13" s="917" t="s">
        <v>165</v>
      </c>
      <c r="AF13" s="917" t="s">
        <v>181</v>
      </c>
      <c r="AG13" s="97" t="s">
        <v>85</v>
      </c>
      <c r="AH13" s="923" t="s">
        <v>81</v>
      </c>
      <c r="AI13" s="917" t="s">
        <v>165</v>
      </c>
      <c r="AJ13" s="917" t="s">
        <v>181</v>
      </c>
      <c r="AK13" s="447" t="s">
        <v>86</v>
      </c>
      <c r="AL13" s="923" t="s">
        <v>174</v>
      </c>
      <c r="AM13" s="917" t="s">
        <v>165</v>
      </c>
      <c r="AN13" s="917" t="s">
        <v>181</v>
      </c>
      <c r="AO13" s="97" t="s">
        <v>87</v>
      </c>
      <c r="AP13" s="923" t="s">
        <v>81</v>
      </c>
      <c r="AQ13" s="917" t="s">
        <v>165</v>
      </c>
      <c r="AR13" s="917" t="s">
        <v>181</v>
      </c>
      <c r="AS13" s="447" t="s">
        <v>98</v>
      </c>
      <c r="AT13" s="923" t="s">
        <v>81</v>
      </c>
      <c r="AU13" s="917" t="s">
        <v>165</v>
      </c>
      <c r="AV13" s="917" t="s">
        <v>181</v>
      </c>
      <c r="AW13" s="408" t="s">
        <v>99</v>
      </c>
      <c r="AX13" s="913" t="s">
        <v>81</v>
      </c>
      <c r="AY13" s="914" t="s">
        <v>165</v>
      </c>
      <c r="AZ13" s="924" t="s">
        <v>181</v>
      </c>
      <c r="BA13" s="765"/>
      <c r="BB13" s="47"/>
    </row>
    <row r="14" spans="1:60" ht="18.75" customHeight="1" x14ac:dyDescent="0.2">
      <c r="A14" s="985"/>
      <c r="B14" s="992"/>
      <c r="C14" s="949"/>
      <c r="D14" s="949"/>
      <c r="E14" s="949"/>
      <c r="F14" s="949"/>
      <c r="G14" s="948"/>
      <c r="H14" s="948"/>
      <c r="I14" s="949"/>
      <c r="J14" s="931"/>
      <c r="K14" s="950"/>
      <c r="L14" s="968"/>
      <c r="M14" s="914" t="s">
        <v>202</v>
      </c>
      <c r="N14" s="917" t="s">
        <v>203</v>
      </c>
      <c r="O14" s="917" t="s">
        <v>101</v>
      </c>
      <c r="P14" s="917" t="s">
        <v>102</v>
      </c>
      <c r="Q14" s="917" t="s">
        <v>40</v>
      </c>
      <c r="R14" s="867" t="s">
        <v>61</v>
      </c>
      <c r="S14" s="944" t="s">
        <v>165</v>
      </c>
      <c r="T14" s="945" t="s">
        <v>181</v>
      </c>
      <c r="U14" s="250" t="s">
        <v>88</v>
      </c>
      <c r="V14" s="913"/>
      <c r="W14" s="915"/>
      <c r="X14" s="915"/>
      <c r="Y14" s="408" t="s">
        <v>88</v>
      </c>
      <c r="Z14" s="913"/>
      <c r="AA14" s="915"/>
      <c r="AB14" s="925"/>
      <c r="AC14" s="522" t="s">
        <v>88</v>
      </c>
      <c r="AD14" s="923"/>
      <c r="AE14" s="918"/>
      <c r="AF14" s="918"/>
      <c r="AG14" s="97" t="s">
        <v>88</v>
      </c>
      <c r="AH14" s="923"/>
      <c r="AI14" s="918"/>
      <c r="AJ14" s="918"/>
      <c r="AK14" s="447" t="s">
        <v>88</v>
      </c>
      <c r="AL14" s="923"/>
      <c r="AM14" s="918"/>
      <c r="AN14" s="918"/>
      <c r="AO14" s="97" t="s">
        <v>88</v>
      </c>
      <c r="AP14" s="923"/>
      <c r="AQ14" s="918"/>
      <c r="AR14" s="918"/>
      <c r="AS14" s="447" t="s">
        <v>88</v>
      </c>
      <c r="AT14" s="923"/>
      <c r="AU14" s="918"/>
      <c r="AV14" s="918"/>
      <c r="AW14" s="408" t="s">
        <v>88</v>
      </c>
      <c r="AX14" s="913"/>
      <c r="AY14" s="915"/>
      <c r="AZ14" s="927"/>
      <c r="BA14" s="765"/>
      <c r="BB14" s="47"/>
    </row>
    <row r="15" spans="1:60" ht="18.75" customHeight="1" x14ac:dyDescent="0.2">
      <c r="A15" s="985"/>
      <c r="B15" s="992"/>
      <c r="C15" s="949"/>
      <c r="D15" s="949"/>
      <c r="E15" s="949"/>
      <c r="F15" s="949"/>
      <c r="G15" s="948"/>
      <c r="H15" s="948"/>
      <c r="I15" s="949"/>
      <c r="J15" s="931"/>
      <c r="K15" s="950"/>
      <c r="L15" s="968"/>
      <c r="M15" s="952"/>
      <c r="N15" s="951"/>
      <c r="O15" s="951"/>
      <c r="P15" s="951"/>
      <c r="Q15" s="947"/>
      <c r="R15" s="943"/>
      <c r="S15" s="868"/>
      <c r="T15" s="946"/>
      <c r="U15" s="250">
        <v>17</v>
      </c>
      <c r="V15" s="913"/>
      <c r="W15" s="915"/>
      <c r="X15" s="915"/>
      <c r="Y15" s="408">
        <v>24</v>
      </c>
      <c r="Z15" s="913"/>
      <c r="AA15" s="915"/>
      <c r="AB15" s="925"/>
      <c r="AC15" s="522">
        <v>17</v>
      </c>
      <c r="AD15" s="923"/>
      <c r="AE15" s="918"/>
      <c r="AF15" s="918"/>
      <c r="AG15" s="97">
        <v>25</v>
      </c>
      <c r="AH15" s="923"/>
      <c r="AI15" s="918"/>
      <c r="AJ15" s="918"/>
      <c r="AK15" s="447">
        <v>17</v>
      </c>
      <c r="AL15" s="923"/>
      <c r="AM15" s="918"/>
      <c r="AN15" s="918"/>
      <c r="AO15" s="97">
        <v>25</v>
      </c>
      <c r="AP15" s="923"/>
      <c r="AQ15" s="918"/>
      <c r="AR15" s="918"/>
      <c r="AS15" s="447">
        <v>17</v>
      </c>
      <c r="AT15" s="923"/>
      <c r="AU15" s="918"/>
      <c r="AV15" s="918"/>
      <c r="AW15" s="408">
        <v>24</v>
      </c>
      <c r="AX15" s="913"/>
      <c r="AY15" s="915"/>
      <c r="AZ15" s="927"/>
      <c r="BA15" s="765"/>
      <c r="BB15" s="227"/>
    </row>
    <row r="16" spans="1:60" ht="137.25" customHeight="1" thickBot="1" x14ac:dyDescent="0.25">
      <c r="A16" s="986"/>
      <c r="B16" s="891"/>
      <c r="C16" s="949"/>
      <c r="D16" s="949"/>
      <c r="E16" s="949"/>
      <c r="F16" s="949"/>
      <c r="G16" s="948"/>
      <c r="H16" s="948"/>
      <c r="I16" s="949"/>
      <c r="J16" s="931"/>
      <c r="K16" s="950"/>
      <c r="L16" s="969"/>
      <c r="M16" s="952"/>
      <c r="N16" s="953"/>
      <c r="O16" s="951"/>
      <c r="P16" s="951"/>
      <c r="Q16" s="947"/>
      <c r="R16" s="943"/>
      <c r="S16" s="868"/>
      <c r="T16" s="946"/>
      <c r="U16" s="349">
        <v>17</v>
      </c>
      <c r="V16" s="914"/>
      <c r="W16" s="916"/>
      <c r="X16" s="915"/>
      <c r="Y16" s="266">
        <v>25</v>
      </c>
      <c r="Z16" s="914"/>
      <c r="AA16" s="916"/>
      <c r="AB16" s="926"/>
      <c r="AC16" s="523" t="s">
        <v>160</v>
      </c>
      <c r="AD16" s="917"/>
      <c r="AE16" s="919"/>
      <c r="AF16" s="918"/>
      <c r="AG16" s="455">
        <v>25</v>
      </c>
      <c r="AH16" s="917"/>
      <c r="AI16" s="919"/>
      <c r="AJ16" s="918"/>
      <c r="AK16" s="448" t="s">
        <v>200</v>
      </c>
      <c r="AL16" s="917"/>
      <c r="AM16" s="919"/>
      <c r="AN16" s="918"/>
      <c r="AO16" s="455" t="s">
        <v>227</v>
      </c>
      <c r="AP16" s="917"/>
      <c r="AQ16" s="919"/>
      <c r="AR16" s="918"/>
      <c r="AS16" s="448" t="s">
        <v>170</v>
      </c>
      <c r="AT16" s="917"/>
      <c r="AU16" s="919"/>
      <c r="AV16" s="918"/>
      <c r="AW16" s="267">
        <v>24</v>
      </c>
      <c r="AX16" s="914"/>
      <c r="AY16" s="916"/>
      <c r="AZ16" s="927"/>
      <c r="BA16" s="766" t="s">
        <v>96</v>
      </c>
      <c r="BB16" s="420">
        <v>165</v>
      </c>
      <c r="BC16" s="421"/>
      <c r="BD16" s="421"/>
      <c r="BE16" s="422"/>
    </row>
    <row r="17" spans="1:57" s="491" customFormat="1" ht="32.25" customHeight="1" thickBot="1" x14ac:dyDescent="0.25">
      <c r="A17" s="569"/>
      <c r="B17" s="570" t="s">
        <v>166</v>
      </c>
      <c r="C17" s="782"/>
      <c r="D17" s="783"/>
      <c r="E17" s="783"/>
      <c r="F17" s="784"/>
      <c r="G17" s="783"/>
      <c r="H17" s="783"/>
      <c r="I17" s="783"/>
      <c r="J17" s="785"/>
      <c r="K17" s="571">
        <f>K18+K33+K36</f>
        <v>1476</v>
      </c>
      <c r="L17" s="571">
        <f>L18</f>
        <v>18</v>
      </c>
      <c r="M17" s="571">
        <f>M18+M33+M36</f>
        <v>1458</v>
      </c>
      <c r="N17" s="571">
        <v>775</v>
      </c>
      <c r="O17" s="571">
        <v>659</v>
      </c>
      <c r="P17" s="571">
        <f t="shared" ref="P17:U17" si="0">P18+P33+P36</f>
        <v>0</v>
      </c>
      <c r="Q17" s="571">
        <f t="shared" si="0"/>
        <v>0</v>
      </c>
      <c r="R17" s="571">
        <f t="shared" si="0"/>
        <v>0</v>
      </c>
      <c r="S17" s="571">
        <f t="shared" si="0"/>
        <v>12</v>
      </c>
      <c r="T17" s="595">
        <f t="shared" si="0"/>
        <v>12</v>
      </c>
      <c r="U17" s="572">
        <f t="shared" si="0"/>
        <v>498</v>
      </c>
      <c r="V17" s="573">
        <f>V18</f>
        <v>6</v>
      </c>
      <c r="W17" s="573">
        <f>W18</f>
        <v>0</v>
      </c>
      <c r="X17" s="573"/>
      <c r="Y17" s="573">
        <f>Y18+Y33+Y36</f>
        <v>616</v>
      </c>
      <c r="Z17" s="573">
        <f>Z18</f>
        <v>12</v>
      </c>
      <c r="AA17" s="573">
        <f>AA18+AA33</f>
        <v>4</v>
      </c>
      <c r="AB17" s="574">
        <f>AB18+AB33</f>
        <v>4</v>
      </c>
      <c r="AC17" s="575">
        <f>AC18+AC33</f>
        <v>212</v>
      </c>
      <c r="AD17" s="576"/>
      <c r="AE17" s="576">
        <v>8</v>
      </c>
      <c r="AF17" s="576">
        <v>8</v>
      </c>
      <c r="AG17" s="576">
        <f>AG18+AG33+AG36</f>
        <v>108</v>
      </c>
      <c r="AH17" s="576"/>
      <c r="AI17" s="577"/>
      <c r="AJ17" s="577"/>
      <c r="AK17" s="578"/>
      <c r="AL17" s="576"/>
      <c r="AM17" s="576"/>
      <c r="AN17" s="576"/>
      <c r="AO17" s="576"/>
      <c r="AP17" s="576"/>
      <c r="AQ17" s="577"/>
      <c r="AR17" s="579"/>
      <c r="AS17" s="578"/>
      <c r="AT17" s="576"/>
      <c r="AU17" s="576"/>
      <c r="AV17" s="576"/>
      <c r="AW17" s="576"/>
      <c r="AX17" s="576"/>
      <c r="AY17" s="577"/>
      <c r="AZ17" s="579"/>
      <c r="BA17" s="767">
        <f>U17+V17+W17+X17+Y17+Z17+AA17+AB17+AC17+AD17+AE17+AF17+AG17+AH17+AI17+AJ17</f>
        <v>1476</v>
      </c>
      <c r="BB17" s="763">
        <f>K17-BA17</f>
        <v>0</v>
      </c>
      <c r="BC17" s="580"/>
      <c r="BD17" s="580"/>
      <c r="BE17" s="581"/>
    </row>
    <row r="18" spans="1:57" s="95" customFormat="1" ht="27" customHeight="1" thickBot="1" x14ac:dyDescent="0.3">
      <c r="A18" s="262" t="s">
        <v>186</v>
      </c>
      <c r="B18" s="284" t="s">
        <v>187</v>
      </c>
      <c r="C18" s="786"/>
      <c r="D18" s="787"/>
      <c r="E18" s="787"/>
      <c r="F18" s="787"/>
      <c r="G18" s="787"/>
      <c r="H18" s="787"/>
      <c r="I18" s="788"/>
      <c r="J18" s="789"/>
      <c r="K18" s="279">
        <f>SUM(K19:K32)</f>
        <v>1304</v>
      </c>
      <c r="L18" s="279">
        <f>L32</f>
        <v>18</v>
      </c>
      <c r="M18" s="279">
        <f>M19+M20+M21+M22+M23+M24+M25+M26+M27+M28+M29+M30+M31+M32</f>
        <v>1286</v>
      </c>
      <c r="N18" s="555">
        <f>N19+N20+N21+N22+N23+N24+N25+N26+N27+N28+N29+N30+N31+N32</f>
        <v>627</v>
      </c>
      <c r="O18" s="279">
        <f>O19+O20+O21+O22+O23+O24+O25+O26+O27+O28+O29+O30+O31+O32</f>
        <v>635</v>
      </c>
      <c r="P18" s="279">
        <f t="shared" ref="P18:R18" si="1">SUM(P19:P31)</f>
        <v>0</v>
      </c>
      <c r="Q18" s="555">
        <f t="shared" si="1"/>
        <v>0</v>
      </c>
      <c r="R18" s="555">
        <f t="shared" si="1"/>
        <v>0</v>
      </c>
      <c r="S18" s="279">
        <f>SUM(S19:S32)</f>
        <v>12</v>
      </c>
      <c r="T18" s="596">
        <f>SUM(T19:T32)</f>
        <v>12</v>
      </c>
      <c r="U18" s="270">
        <f>U19+U20+U21+U22+U23+U24+U25+U26+U27+U28+U29+U30+U31+U32</f>
        <v>464</v>
      </c>
      <c r="V18" s="264">
        <f>V32</f>
        <v>6</v>
      </c>
      <c r="W18" s="264">
        <f>W32</f>
        <v>0</v>
      </c>
      <c r="X18" s="264"/>
      <c r="Y18" s="264">
        <f>Y19+Y20+Y21+Y22+Y23+Y24+Y25+Y26+Y27+Y28+Y29+Y30+Y31+Y32</f>
        <v>575</v>
      </c>
      <c r="Z18" s="264">
        <f>Z32</f>
        <v>12</v>
      </c>
      <c r="AA18" s="264">
        <v>4</v>
      </c>
      <c r="AB18" s="354">
        <v>4</v>
      </c>
      <c r="AC18" s="524">
        <f>AC20+AC22+AC25</f>
        <v>179</v>
      </c>
      <c r="AD18" s="450"/>
      <c r="AE18" s="450">
        <v>8</v>
      </c>
      <c r="AF18" s="450">
        <v>8</v>
      </c>
      <c r="AG18" s="450">
        <f>AG31</f>
        <v>44</v>
      </c>
      <c r="AH18" s="450"/>
      <c r="AI18" s="467"/>
      <c r="AJ18" s="467"/>
      <c r="AK18" s="449"/>
      <c r="AL18" s="450"/>
      <c r="AM18" s="450"/>
      <c r="AN18" s="450"/>
      <c r="AO18" s="450"/>
      <c r="AP18" s="450"/>
      <c r="AQ18" s="467"/>
      <c r="AR18" s="529"/>
      <c r="AS18" s="449"/>
      <c r="AT18" s="450"/>
      <c r="AU18" s="450"/>
      <c r="AV18" s="450"/>
      <c r="AW18" s="280"/>
      <c r="AX18" s="280"/>
      <c r="AY18" s="281"/>
      <c r="AZ18" s="282"/>
      <c r="BA18" s="767">
        <f t="shared" ref="BA18:BA37" si="2">U18+V18+W18+X18+Y18+Z18+AA18+AB18+AC18+AD18+AE18+AF18+AG18+AH18+AI18+AJ18</f>
        <v>1304</v>
      </c>
      <c r="BB18" s="763">
        <f t="shared" ref="BB18:BB77" si="3">K18-BA18</f>
        <v>0</v>
      </c>
      <c r="BC18" s="423"/>
      <c r="BD18" s="423"/>
      <c r="BE18" s="424"/>
    </row>
    <row r="19" spans="1:57" s="95" customFormat="1" ht="19.899999999999999" customHeight="1" x14ac:dyDescent="0.3">
      <c r="A19" s="261" t="s">
        <v>191</v>
      </c>
      <c r="B19" s="285" t="s">
        <v>223</v>
      </c>
      <c r="C19" s="631"/>
      <c r="D19" s="631" t="s">
        <v>238</v>
      </c>
      <c r="E19" s="631"/>
      <c r="F19" s="631"/>
      <c r="G19" s="631"/>
      <c r="H19" s="631"/>
      <c r="I19" s="631"/>
      <c r="J19" s="631"/>
      <c r="K19" s="273">
        <v>78</v>
      </c>
      <c r="L19" s="273"/>
      <c r="M19" s="273">
        <v>78</v>
      </c>
      <c r="N19" s="556">
        <v>62</v>
      </c>
      <c r="O19" s="273">
        <v>8</v>
      </c>
      <c r="P19" s="274"/>
      <c r="Q19" s="274"/>
      <c r="R19" s="563"/>
      <c r="S19" s="410">
        <v>4</v>
      </c>
      <c r="T19" s="597">
        <v>4</v>
      </c>
      <c r="U19" s="261">
        <v>32</v>
      </c>
      <c r="V19" s="273"/>
      <c r="W19" s="273"/>
      <c r="X19" s="273"/>
      <c r="Y19" s="273">
        <v>38</v>
      </c>
      <c r="Z19" s="273"/>
      <c r="AA19" s="410">
        <v>4</v>
      </c>
      <c r="AB19" s="275">
        <v>4</v>
      </c>
      <c r="AC19" s="525"/>
      <c r="AD19" s="452"/>
      <c r="AE19" s="452"/>
      <c r="AF19" s="452"/>
      <c r="AG19" s="452"/>
      <c r="AH19" s="452"/>
      <c r="AI19" s="468"/>
      <c r="AJ19" s="468"/>
      <c r="AK19" s="451"/>
      <c r="AL19" s="452"/>
      <c r="AM19" s="452"/>
      <c r="AN19" s="452"/>
      <c r="AO19" s="452"/>
      <c r="AP19" s="452"/>
      <c r="AQ19" s="468"/>
      <c r="AR19" s="530"/>
      <c r="AS19" s="451"/>
      <c r="AT19" s="452"/>
      <c r="AU19" s="452"/>
      <c r="AV19" s="452"/>
      <c r="AW19" s="276"/>
      <c r="AX19" s="276"/>
      <c r="AY19" s="277"/>
      <c r="AZ19" s="278"/>
      <c r="BA19" s="767">
        <f t="shared" si="2"/>
        <v>78</v>
      </c>
      <c r="BB19" s="763">
        <f t="shared" si="3"/>
        <v>0</v>
      </c>
      <c r="BC19" s="423"/>
      <c r="BD19" s="423"/>
      <c r="BE19" s="424"/>
    </row>
    <row r="20" spans="1:57" s="95" customFormat="1" ht="19.899999999999999" customHeight="1" x14ac:dyDescent="0.3">
      <c r="A20" s="251" t="s">
        <v>192</v>
      </c>
      <c r="B20" s="247" t="s">
        <v>224</v>
      </c>
      <c r="C20" s="630"/>
      <c r="D20" s="630"/>
      <c r="E20" s="630" t="s">
        <v>238</v>
      </c>
      <c r="F20" s="630"/>
      <c r="G20" s="630"/>
      <c r="H20" s="630"/>
      <c r="I20" s="630"/>
      <c r="J20" s="630"/>
      <c r="K20" s="229">
        <v>203</v>
      </c>
      <c r="L20" s="273"/>
      <c r="M20" s="273">
        <v>203</v>
      </c>
      <c r="N20" s="557">
        <v>175</v>
      </c>
      <c r="O20" s="229">
        <v>20</v>
      </c>
      <c r="P20" s="97"/>
      <c r="Q20" s="97"/>
      <c r="R20" s="564"/>
      <c r="S20" s="407">
        <v>4</v>
      </c>
      <c r="T20" s="598">
        <v>4</v>
      </c>
      <c r="U20" s="251">
        <v>51</v>
      </c>
      <c r="V20" s="229"/>
      <c r="W20" s="229"/>
      <c r="X20" s="229"/>
      <c r="Y20" s="229">
        <v>67</v>
      </c>
      <c r="Z20" s="273"/>
      <c r="AA20" s="410"/>
      <c r="AB20" s="252"/>
      <c r="AC20" s="526">
        <v>77</v>
      </c>
      <c r="AD20" s="527"/>
      <c r="AE20" s="527">
        <v>4</v>
      </c>
      <c r="AF20" s="527">
        <v>4</v>
      </c>
      <c r="AG20" s="527"/>
      <c r="AH20" s="454"/>
      <c r="AI20" s="469"/>
      <c r="AJ20" s="469"/>
      <c r="AK20" s="453"/>
      <c r="AL20" s="454"/>
      <c r="AM20" s="454"/>
      <c r="AN20" s="454"/>
      <c r="AO20" s="454"/>
      <c r="AP20" s="454"/>
      <c r="AQ20" s="469"/>
      <c r="AR20" s="446"/>
      <c r="AS20" s="453"/>
      <c r="AT20" s="454"/>
      <c r="AU20" s="454"/>
      <c r="AV20" s="454"/>
      <c r="AW20" s="246"/>
      <c r="AX20" s="246"/>
      <c r="AY20" s="238"/>
      <c r="AZ20" s="254"/>
      <c r="BA20" s="767">
        <f t="shared" si="2"/>
        <v>203</v>
      </c>
      <c r="BB20" s="763">
        <f t="shared" si="3"/>
        <v>0</v>
      </c>
      <c r="BC20" s="423"/>
      <c r="BD20" s="423"/>
      <c r="BE20" s="424"/>
    </row>
    <row r="21" spans="1:57" s="95" customFormat="1" ht="19.899999999999999" customHeight="1" x14ac:dyDescent="0.3">
      <c r="A21" s="251" t="s">
        <v>193</v>
      </c>
      <c r="B21" s="247" t="s">
        <v>211</v>
      </c>
      <c r="C21" s="630"/>
      <c r="D21" s="630" t="s">
        <v>161</v>
      </c>
      <c r="E21" s="630"/>
      <c r="F21" s="630"/>
      <c r="G21" s="630"/>
      <c r="H21" s="630"/>
      <c r="I21" s="630"/>
      <c r="J21" s="630"/>
      <c r="K21" s="229">
        <v>142</v>
      </c>
      <c r="L21" s="273"/>
      <c r="M21" s="273">
        <v>142</v>
      </c>
      <c r="N21" s="557">
        <v>85</v>
      </c>
      <c r="O21" s="229">
        <v>57</v>
      </c>
      <c r="P21" s="97"/>
      <c r="Q21" s="97"/>
      <c r="R21" s="564"/>
      <c r="S21" s="407"/>
      <c r="T21" s="598"/>
      <c r="U21" s="251">
        <v>52</v>
      </c>
      <c r="V21" s="229"/>
      <c r="W21" s="229"/>
      <c r="X21" s="229"/>
      <c r="Y21" s="229">
        <v>90</v>
      </c>
      <c r="Z21" s="273"/>
      <c r="AA21" s="410"/>
      <c r="AB21" s="252"/>
      <c r="AC21" s="526"/>
      <c r="AD21" s="527"/>
      <c r="AE21" s="527"/>
      <c r="AF21" s="527"/>
      <c r="AG21" s="527"/>
      <c r="AH21" s="454"/>
      <c r="AI21" s="469"/>
      <c r="AJ21" s="469"/>
      <c r="AK21" s="453"/>
      <c r="AL21" s="454"/>
      <c r="AM21" s="454"/>
      <c r="AN21" s="454"/>
      <c r="AO21" s="454"/>
      <c r="AP21" s="454"/>
      <c r="AQ21" s="469"/>
      <c r="AR21" s="446"/>
      <c r="AS21" s="453"/>
      <c r="AT21" s="454"/>
      <c r="AU21" s="454"/>
      <c r="AV21" s="454"/>
      <c r="AW21" s="246"/>
      <c r="AX21" s="246"/>
      <c r="AY21" s="238"/>
      <c r="AZ21" s="254"/>
      <c r="BA21" s="767">
        <f t="shared" si="2"/>
        <v>142</v>
      </c>
      <c r="BB21" s="763">
        <f t="shared" si="3"/>
        <v>0</v>
      </c>
      <c r="BC21" s="423"/>
      <c r="BD21" s="423"/>
      <c r="BE21" s="424"/>
    </row>
    <row r="22" spans="1:57" s="95" customFormat="1" ht="19.899999999999999" customHeight="1" x14ac:dyDescent="0.3">
      <c r="A22" s="251" t="s">
        <v>194</v>
      </c>
      <c r="B22" s="247" t="s">
        <v>237</v>
      </c>
      <c r="C22" s="630"/>
      <c r="D22" s="630"/>
      <c r="E22" s="630"/>
      <c r="F22" s="630" t="s">
        <v>161</v>
      </c>
      <c r="G22" s="630"/>
      <c r="H22" s="630"/>
      <c r="I22" s="630"/>
      <c r="J22" s="630"/>
      <c r="K22" s="229">
        <v>144</v>
      </c>
      <c r="L22" s="273"/>
      <c r="M22" s="273">
        <v>144</v>
      </c>
      <c r="N22" s="557">
        <v>106</v>
      </c>
      <c r="O22" s="229">
        <v>38</v>
      </c>
      <c r="P22" s="97"/>
      <c r="Q22" s="97"/>
      <c r="R22" s="564"/>
      <c r="S22" s="407"/>
      <c r="T22" s="598"/>
      <c r="U22" s="251">
        <v>34</v>
      </c>
      <c r="V22" s="229"/>
      <c r="W22" s="229"/>
      <c r="X22" s="229"/>
      <c r="Y22" s="229">
        <v>40</v>
      </c>
      <c r="Z22" s="273"/>
      <c r="AA22" s="410"/>
      <c r="AB22" s="252"/>
      <c r="AC22" s="526">
        <v>70</v>
      </c>
      <c r="AD22" s="527"/>
      <c r="AE22" s="527"/>
      <c r="AF22" s="527"/>
      <c r="AG22" s="527"/>
      <c r="AH22" s="454"/>
      <c r="AI22" s="469"/>
      <c r="AJ22" s="469"/>
      <c r="AK22" s="453"/>
      <c r="AL22" s="454"/>
      <c r="AM22" s="454"/>
      <c r="AN22" s="454"/>
      <c r="AO22" s="454"/>
      <c r="AP22" s="454"/>
      <c r="AQ22" s="469"/>
      <c r="AR22" s="446"/>
      <c r="AS22" s="453"/>
      <c r="AT22" s="454"/>
      <c r="AU22" s="454"/>
      <c r="AV22" s="454"/>
      <c r="AW22" s="246"/>
      <c r="AX22" s="246"/>
      <c r="AY22" s="238"/>
      <c r="AZ22" s="254"/>
      <c r="BA22" s="767">
        <f t="shared" si="2"/>
        <v>144</v>
      </c>
      <c r="BB22" s="763">
        <f t="shared" si="3"/>
        <v>0</v>
      </c>
      <c r="BC22" s="423"/>
      <c r="BD22" s="423"/>
      <c r="BE22" s="424"/>
    </row>
    <row r="23" spans="1:57" s="95" customFormat="1" ht="19.899999999999999" customHeight="1" x14ac:dyDescent="0.3">
      <c r="A23" s="251" t="s">
        <v>195</v>
      </c>
      <c r="B23" s="247" t="s">
        <v>242</v>
      </c>
      <c r="C23" s="630" t="s">
        <v>161</v>
      </c>
      <c r="D23" s="630"/>
      <c r="E23" s="630"/>
      <c r="F23" s="630"/>
      <c r="G23" s="630"/>
      <c r="H23" s="630"/>
      <c r="I23" s="630"/>
      <c r="J23" s="630"/>
      <c r="K23" s="229">
        <v>39</v>
      </c>
      <c r="L23" s="273"/>
      <c r="M23" s="273">
        <v>39</v>
      </c>
      <c r="N23" s="557">
        <v>31</v>
      </c>
      <c r="O23" s="229">
        <v>8</v>
      </c>
      <c r="P23" s="97"/>
      <c r="Q23" s="97"/>
      <c r="R23" s="564"/>
      <c r="S23" s="407"/>
      <c r="T23" s="598"/>
      <c r="U23" s="251">
        <v>39</v>
      </c>
      <c r="V23" s="229"/>
      <c r="W23" s="229"/>
      <c r="X23" s="229"/>
      <c r="Y23" s="229"/>
      <c r="Z23" s="273"/>
      <c r="AA23" s="410"/>
      <c r="AB23" s="252"/>
      <c r="AC23" s="526"/>
      <c r="AD23" s="527"/>
      <c r="AE23" s="527"/>
      <c r="AF23" s="527"/>
      <c r="AG23" s="527"/>
      <c r="AH23" s="454"/>
      <c r="AI23" s="469"/>
      <c r="AJ23" s="469"/>
      <c r="AK23" s="453"/>
      <c r="AL23" s="454"/>
      <c r="AM23" s="454"/>
      <c r="AN23" s="454"/>
      <c r="AO23" s="454"/>
      <c r="AP23" s="454"/>
      <c r="AQ23" s="469"/>
      <c r="AR23" s="446"/>
      <c r="AS23" s="453"/>
      <c r="AT23" s="454"/>
      <c r="AU23" s="454"/>
      <c r="AV23" s="454"/>
      <c r="AW23" s="246"/>
      <c r="AX23" s="246"/>
      <c r="AY23" s="238"/>
      <c r="AZ23" s="254"/>
      <c r="BA23" s="767">
        <f t="shared" si="2"/>
        <v>39</v>
      </c>
      <c r="BB23" s="763">
        <f t="shared" si="3"/>
        <v>0</v>
      </c>
      <c r="BC23" s="423"/>
      <c r="BD23" s="423"/>
      <c r="BE23" s="424"/>
    </row>
    <row r="24" spans="1:57" s="95" customFormat="1" ht="19.899999999999999" customHeight="1" x14ac:dyDescent="0.3">
      <c r="A24" s="251" t="s">
        <v>196</v>
      </c>
      <c r="B24" s="247" t="s">
        <v>225</v>
      </c>
      <c r="C24" s="630"/>
      <c r="D24" s="630" t="s">
        <v>161</v>
      </c>
      <c r="E24" s="630"/>
      <c r="F24" s="630"/>
      <c r="G24" s="630"/>
      <c r="H24" s="630"/>
      <c r="I24" s="630"/>
      <c r="J24" s="630"/>
      <c r="K24" s="229">
        <v>156</v>
      </c>
      <c r="L24" s="273"/>
      <c r="M24" s="273">
        <v>156</v>
      </c>
      <c r="N24" s="557">
        <v>0</v>
      </c>
      <c r="O24" s="229">
        <v>156</v>
      </c>
      <c r="P24" s="226"/>
      <c r="Q24" s="97"/>
      <c r="R24" s="564"/>
      <c r="S24" s="407"/>
      <c r="T24" s="598"/>
      <c r="U24" s="251">
        <v>68</v>
      </c>
      <c r="V24" s="229"/>
      <c r="W24" s="229"/>
      <c r="X24" s="229"/>
      <c r="Y24" s="229">
        <v>88</v>
      </c>
      <c r="Z24" s="273"/>
      <c r="AA24" s="410"/>
      <c r="AB24" s="252"/>
      <c r="AC24" s="526"/>
      <c r="AD24" s="527"/>
      <c r="AE24" s="527"/>
      <c r="AF24" s="527"/>
      <c r="AG24" s="527"/>
      <c r="AH24" s="454"/>
      <c r="AI24" s="469"/>
      <c r="AJ24" s="469"/>
      <c r="AK24" s="453"/>
      <c r="AL24" s="454"/>
      <c r="AM24" s="454"/>
      <c r="AN24" s="454"/>
      <c r="AO24" s="454"/>
      <c r="AP24" s="454"/>
      <c r="AQ24" s="469"/>
      <c r="AR24" s="446"/>
      <c r="AS24" s="453"/>
      <c r="AT24" s="454"/>
      <c r="AU24" s="454"/>
      <c r="AV24" s="454"/>
      <c r="AW24" s="246"/>
      <c r="AX24" s="246"/>
      <c r="AY24" s="238"/>
      <c r="AZ24" s="254"/>
      <c r="BA24" s="767">
        <f t="shared" si="2"/>
        <v>156</v>
      </c>
      <c r="BB24" s="763">
        <f t="shared" si="3"/>
        <v>0</v>
      </c>
      <c r="BC24" s="423"/>
      <c r="BD24" s="423"/>
      <c r="BE24" s="424"/>
    </row>
    <row r="25" spans="1:57" s="95" customFormat="1" ht="19.899999999999999" customHeight="1" x14ac:dyDescent="0.3">
      <c r="A25" s="251" t="s">
        <v>197</v>
      </c>
      <c r="B25" s="247" t="s">
        <v>214</v>
      </c>
      <c r="C25" s="630"/>
      <c r="D25" s="630"/>
      <c r="E25" s="630" t="s">
        <v>238</v>
      </c>
      <c r="F25" s="630"/>
      <c r="G25" s="630"/>
      <c r="H25" s="630"/>
      <c r="I25" s="630"/>
      <c r="J25" s="630"/>
      <c r="K25" s="229">
        <v>142</v>
      </c>
      <c r="L25" s="273"/>
      <c r="M25" s="273">
        <v>142</v>
      </c>
      <c r="N25" s="557">
        <v>12</v>
      </c>
      <c r="O25" s="229">
        <v>122</v>
      </c>
      <c r="P25" s="97"/>
      <c r="Q25" s="97"/>
      <c r="R25" s="564"/>
      <c r="S25" s="407">
        <v>4</v>
      </c>
      <c r="T25" s="598">
        <v>4</v>
      </c>
      <c r="U25" s="251">
        <v>62</v>
      </c>
      <c r="V25" s="229"/>
      <c r="W25" s="229"/>
      <c r="X25" s="229"/>
      <c r="Y25" s="229">
        <v>40</v>
      </c>
      <c r="Z25" s="229"/>
      <c r="AA25" s="407"/>
      <c r="AB25" s="252"/>
      <c r="AC25" s="526">
        <v>32</v>
      </c>
      <c r="AD25" s="527"/>
      <c r="AE25" s="527">
        <v>4</v>
      </c>
      <c r="AF25" s="527">
        <v>4</v>
      </c>
      <c r="AG25" s="527"/>
      <c r="AH25" s="454"/>
      <c r="AI25" s="469"/>
      <c r="AJ25" s="469"/>
      <c r="AK25" s="453"/>
      <c r="AL25" s="454"/>
      <c r="AM25" s="454"/>
      <c r="AN25" s="454"/>
      <c r="AO25" s="454"/>
      <c r="AP25" s="454"/>
      <c r="AQ25" s="469"/>
      <c r="AR25" s="446"/>
      <c r="AS25" s="453"/>
      <c r="AT25" s="454"/>
      <c r="AU25" s="454"/>
      <c r="AV25" s="454"/>
      <c r="AW25" s="246"/>
      <c r="AX25" s="246"/>
      <c r="AY25" s="238"/>
      <c r="AZ25" s="254"/>
      <c r="BA25" s="767">
        <f t="shared" si="2"/>
        <v>142</v>
      </c>
      <c r="BB25" s="763">
        <f t="shared" si="3"/>
        <v>0</v>
      </c>
      <c r="BC25" s="423"/>
      <c r="BD25" s="423"/>
      <c r="BE25" s="424"/>
    </row>
    <row r="26" spans="1:57" s="95" customFormat="1" ht="19.899999999999999" customHeight="1" x14ac:dyDescent="0.3">
      <c r="A26" s="251" t="s">
        <v>198</v>
      </c>
      <c r="B26" s="247" t="s">
        <v>243</v>
      </c>
      <c r="C26" s="630"/>
      <c r="D26" s="630" t="s">
        <v>161</v>
      </c>
      <c r="E26" s="630"/>
      <c r="F26" s="630"/>
      <c r="G26" s="630"/>
      <c r="H26" s="630"/>
      <c r="I26" s="630"/>
      <c r="J26" s="630"/>
      <c r="K26" s="229">
        <v>78</v>
      </c>
      <c r="L26" s="273"/>
      <c r="M26" s="273">
        <v>78</v>
      </c>
      <c r="N26" s="557">
        <v>28</v>
      </c>
      <c r="O26" s="229">
        <v>50</v>
      </c>
      <c r="P26" s="408"/>
      <c r="Q26" s="105"/>
      <c r="R26" s="564"/>
      <c r="S26" s="407"/>
      <c r="T26" s="598"/>
      <c r="U26" s="251">
        <v>34</v>
      </c>
      <c r="V26" s="229"/>
      <c r="W26" s="229"/>
      <c r="X26" s="229"/>
      <c r="Y26" s="229">
        <v>44</v>
      </c>
      <c r="Z26" s="229"/>
      <c r="AA26" s="407"/>
      <c r="AB26" s="252"/>
      <c r="AC26" s="526"/>
      <c r="AD26" s="527"/>
      <c r="AE26" s="527"/>
      <c r="AF26" s="527"/>
      <c r="AG26" s="527"/>
      <c r="AH26" s="454"/>
      <c r="AI26" s="469"/>
      <c r="AJ26" s="469"/>
      <c r="AK26" s="453"/>
      <c r="AL26" s="454"/>
      <c r="AM26" s="454"/>
      <c r="AN26" s="454"/>
      <c r="AO26" s="454"/>
      <c r="AP26" s="454"/>
      <c r="AQ26" s="469"/>
      <c r="AR26" s="446"/>
      <c r="AS26" s="453"/>
      <c r="AT26" s="454"/>
      <c r="AU26" s="454"/>
      <c r="AV26" s="454"/>
      <c r="AW26" s="246"/>
      <c r="AX26" s="246"/>
      <c r="AY26" s="238"/>
      <c r="AZ26" s="254"/>
      <c r="BA26" s="767">
        <f t="shared" si="2"/>
        <v>78</v>
      </c>
      <c r="BB26" s="763">
        <f t="shared" si="3"/>
        <v>0</v>
      </c>
      <c r="BC26" s="423"/>
      <c r="BD26" s="423"/>
      <c r="BE26" s="424"/>
    </row>
    <row r="27" spans="1:57" s="95" customFormat="1" ht="19.899999999999999" customHeight="1" x14ac:dyDescent="0.3">
      <c r="A27" s="251" t="s">
        <v>188</v>
      </c>
      <c r="B27" s="247" t="s">
        <v>213</v>
      </c>
      <c r="C27" s="630" t="s">
        <v>161</v>
      </c>
      <c r="D27" s="630" t="s">
        <v>161</v>
      </c>
      <c r="E27" s="630"/>
      <c r="F27" s="630"/>
      <c r="G27" s="630"/>
      <c r="H27" s="630"/>
      <c r="I27" s="630"/>
      <c r="J27" s="630"/>
      <c r="K27" s="229">
        <v>78</v>
      </c>
      <c r="L27" s="273"/>
      <c r="M27" s="273">
        <v>78</v>
      </c>
      <c r="N27" s="557">
        <v>4</v>
      </c>
      <c r="O27" s="229">
        <v>74</v>
      </c>
      <c r="P27" s="408"/>
      <c r="Q27" s="97"/>
      <c r="R27" s="564"/>
      <c r="S27" s="407"/>
      <c r="T27" s="598"/>
      <c r="U27" s="251">
        <v>34</v>
      </c>
      <c r="V27" s="229"/>
      <c r="W27" s="229"/>
      <c r="X27" s="229"/>
      <c r="Y27" s="229">
        <v>44</v>
      </c>
      <c r="Z27" s="229"/>
      <c r="AA27" s="407"/>
      <c r="AB27" s="252"/>
      <c r="AC27" s="526"/>
      <c r="AD27" s="527"/>
      <c r="AE27" s="527"/>
      <c r="AF27" s="527"/>
      <c r="AG27" s="527"/>
      <c r="AH27" s="454"/>
      <c r="AI27" s="469"/>
      <c r="AJ27" s="469"/>
      <c r="AK27" s="453"/>
      <c r="AL27" s="454"/>
      <c r="AM27" s="454"/>
      <c r="AN27" s="454"/>
      <c r="AO27" s="454"/>
      <c r="AP27" s="454"/>
      <c r="AQ27" s="469"/>
      <c r="AR27" s="446"/>
      <c r="AS27" s="453"/>
      <c r="AT27" s="454"/>
      <c r="AU27" s="454"/>
      <c r="AV27" s="454"/>
      <c r="AW27" s="246"/>
      <c r="AX27" s="246"/>
      <c r="AY27" s="238"/>
      <c r="AZ27" s="254"/>
      <c r="BA27" s="767">
        <f t="shared" si="2"/>
        <v>78</v>
      </c>
      <c r="BB27" s="763">
        <f t="shared" si="3"/>
        <v>0</v>
      </c>
      <c r="BC27" s="423"/>
      <c r="BD27" s="423"/>
      <c r="BE27" s="424"/>
    </row>
    <row r="28" spans="1:57" s="95" customFormat="1" ht="40.5" customHeight="1" x14ac:dyDescent="0.25">
      <c r="A28" s="251" t="s">
        <v>189</v>
      </c>
      <c r="B28" s="247" t="s">
        <v>226</v>
      </c>
      <c r="C28" s="630"/>
      <c r="D28" s="630" t="s">
        <v>161</v>
      </c>
      <c r="E28" s="630"/>
      <c r="F28" s="630"/>
      <c r="G28" s="630"/>
      <c r="H28" s="630"/>
      <c r="I28" s="630"/>
      <c r="J28" s="630"/>
      <c r="K28" s="229">
        <v>56</v>
      </c>
      <c r="L28" s="273"/>
      <c r="M28" s="273">
        <v>56</v>
      </c>
      <c r="N28" s="558">
        <v>20</v>
      </c>
      <c r="O28" s="229">
        <v>36</v>
      </c>
      <c r="P28" s="408"/>
      <c r="Q28" s="97"/>
      <c r="R28" s="564"/>
      <c r="S28" s="407"/>
      <c r="T28" s="598"/>
      <c r="U28" s="251">
        <v>18</v>
      </c>
      <c r="V28" s="229"/>
      <c r="W28" s="229"/>
      <c r="X28" s="229"/>
      <c r="Y28" s="229">
        <v>38</v>
      </c>
      <c r="Z28" s="229"/>
      <c r="AA28" s="407"/>
      <c r="AB28" s="252"/>
      <c r="AC28" s="526"/>
      <c r="AD28" s="527"/>
      <c r="AE28" s="527"/>
      <c r="AF28" s="527"/>
      <c r="AG28" s="527"/>
      <c r="AH28" s="454"/>
      <c r="AI28" s="469"/>
      <c r="AJ28" s="469"/>
      <c r="AK28" s="453"/>
      <c r="AL28" s="454"/>
      <c r="AM28" s="454"/>
      <c r="AN28" s="454"/>
      <c r="AO28" s="454"/>
      <c r="AP28" s="454"/>
      <c r="AQ28" s="469"/>
      <c r="AR28" s="446"/>
      <c r="AS28" s="453"/>
      <c r="AT28" s="454"/>
      <c r="AU28" s="454"/>
      <c r="AV28" s="454"/>
      <c r="AW28" s="246"/>
      <c r="AX28" s="246"/>
      <c r="AY28" s="238"/>
      <c r="AZ28" s="254"/>
      <c r="BA28" s="767">
        <f t="shared" si="2"/>
        <v>56</v>
      </c>
      <c r="BB28" s="763">
        <f t="shared" si="3"/>
        <v>0</v>
      </c>
      <c r="BC28" s="423"/>
      <c r="BD28" s="423"/>
      <c r="BE28" s="424"/>
    </row>
    <row r="29" spans="1:57" s="95" customFormat="1" ht="40.5" customHeight="1" x14ac:dyDescent="0.25">
      <c r="A29" s="251" t="s">
        <v>190</v>
      </c>
      <c r="B29" s="247" t="s">
        <v>244</v>
      </c>
      <c r="C29" s="630"/>
      <c r="D29" s="630" t="s">
        <v>161</v>
      </c>
      <c r="E29" s="630"/>
      <c r="F29" s="630"/>
      <c r="G29" s="630"/>
      <c r="H29" s="630"/>
      <c r="I29" s="630"/>
      <c r="J29" s="630"/>
      <c r="K29" s="229">
        <v>64</v>
      </c>
      <c r="L29" s="273"/>
      <c r="M29" s="273">
        <v>64</v>
      </c>
      <c r="N29" s="558">
        <v>40</v>
      </c>
      <c r="O29" s="229">
        <v>24</v>
      </c>
      <c r="P29" s="408"/>
      <c r="Q29" s="97"/>
      <c r="R29" s="564"/>
      <c r="S29" s="407"/>
      <c r="T29" s="598"/>
      <c r="U29" s="251">
        <v>34</v>
      </c>
      <c r="V29" s="229"/>
      <c r="W29" s="229"/>
      <c r="X29" s="229"/>
      <c r="Y29" s="229">
        <v>30</v>
      </c>
      <c r="Z29" s="229"/>
      <c r="AA29" s="407"/>
      <c r="AB29" s="252"/>
      <c r="AC29" s="526"/>
      <c r="AD29" s="527"/>
      <c r="AE29" s="527"/>
      <c r="AF29" s="527"/>
      <c r="AG29" s="527"/>
      <c r="AH29" s="454"/>
      <c r="AI29" s="469"/>
      <c r="AJ29" s="469"/>
      <c r="AK29" s="453"/>
      <c r="AL29" s="454"/>
      <c r="AM29" s="454"/>
      <c r="AN29" s="454"/>
      <c r="AO29" s="454"/>
      <c r="AP29" s="454"/>
      <c r="AQ29" s="469"/>
      <c r="AR29" s="446"/>
      <c r="AS29" s="453"/>
      <c r="AT29" s="454"/>
      <c r="AU29" s="454"/>
      <c r="AV29" s="454"/>
      <c r="AW29" s="246"/>
      <c r="AX29" s="246"/>
      <c r="AY29" s="238"/>
      <c r="AZ29" s="254"/>
      <c r="BA29" s="767">
        <f t="shared" si="2"/>
        <v>64</v>
      </c>
      <c r="BB29" s="763">
        <f t="shared" si="3"/>
        <v>0</v>
      </c>
      <c r="BC29" s="423"/>
      <c r="BD29" s="423"/>
      <c r="BE29" s="424"/>
    </row>
    <row r="30" spans="1:57" s="95" customFormat="1" ht="40.5" customHeight="1" x14ac:dyDescent="0.25">
      <c r="A30" s="251" t="s">
        <v>245</v>
      </c>
      <c r="B30" s="247" t="s">
        <v>247</v>
      </c>
      <c r="C30" s="630"/>
      <c r="D30" s="630" t="s">
        <v>161</v>
      </c>
      <c r="E30" s="630"/>
      <c r="F30" s="630"/>
      <c r="G30" s="630"/>
      <c r="H30" s="630"/>
      <c r="I30" s="630"/>
      <c r="J30" s="630"/>
      <c r="K30" s="229">
        <v>44</v>
      </c>
      <c r="L30" s="273"/>
      <c r="M30" s="273">
        <v>44</v>
      </c>
      <c r="N30" s="558">
        <v>32</v>
      </c>
      <c r="O30" s="229">
        <v>12</v>
      </c>
      <c r="P30" s="408"/>
      <c r="Q30" s="97"/>
      <c r="R30" s="564"/>
      <c r="S30" s="407"/>
      <c r="T30" s="598"/>
      <c r="U30" s="251"/>
      <c r="V30" s="229"/>
      <c r="W30" s="229"/>
      <c r="X30" s="229"/>
      <c r="Y30" s="229">
        <v>44</v>
      </c>
      <c r="Z30" s="229"/>
      <c r="AA30" s="407"/>
      <c r="AB30" s="252"/>
      <c r="AC30" s="526"/>
      <c r="AD30" s="527"/>
      <c r="AE30" s="527"/>
      <c r="AF30" s="527"/>
      <c r="AG30" s="527"/>
      <c r="AH30" s="454"/>
      <c r="AI30" s="469"/>
      <c r="AJ30" s="469"/>
      <c r="AK30" s="453"/>
      <c r="AL30" s="454"/>
      <c r="AM30" s="454"/>
      <c r="AN30" s="454"/>
      <c r="AO30" s="454"/>
      <c r="AP30" s="454"/>
      <c r="AQ30" s="469"/>
      <c r="AR30" s="446"/>
      <c r="AS30" s="453"/>
      <c r="AT30" s="454"/>
      <c r="AU30" s="454"/>
      <c r="AV30" s="454"/>
      <c r="AW30" s="246"/>
      <c r="AX30" s="246"/>
      <c r="AY30" s="238"/>
      <c r="AZ30" s="254"/>
      <c r="BA30" s="767">
        <f t="shared" si="2"/>
        <v>44</v>
      </c>
      <c r="BB30" s="763">
        <f t="shared" si="3"/>
        <v>0</v>
      </c>
      <c r="BC30" s="423"/>
      <c r="BD30" s="423"/>
      <c r="BE30" s="424"/>
    </row>
    <row r="31" spans="1:57" s="95" customFormat="1" ht="24.75" customHeight="1" x14ac:dyDescent="0.25">
      <c r="A31" s="251" t="s">
        <v>246</v>
      </c>
      <c r="B31" s="247" t="s">
        <v>248</v>
      </c>
      <c r="C31" s="630"/>
      <c r="D31" s="630"/>
      <c r="E31" s="630"/>
      <c r="F31" s="630" t="s">
        <v>161</v>
      </c>
      <c r="G31" s="630"/>
      <c r="H31" s="630"/>
      <c r="I31" s="630"/>
      <c r="J31" s="630"/>
      <c r="K31" s="229">
        <v>44</v>
      </c>
      <c r="L31" s="273"/>
      <c r="M31" s="273">
        <v>44</v>
      </c>
      <c r="N31" s="558">
        <v>32</v>
      </c>
      <c r="O31" s="229">
        <v>12</v>
      </c>
      <c r="P31" s="408"/>
      <c r="Q31" s="97"/>
      <c r="R31" s="564"/>
      <c r="S31" s="407"/>
      <c r="T31" s="598"/>
      <c r="U31" s="251"/>
      <c r="V31" s="229"/>
      <c r="W31" s="229"/>
      <c r="X31" s="229"/>
      <c r="Y31" s="229"/>
      <c r="Z31" s="229"/>
      <c r="AA31" s="407"/>
      <c r="AB31" s="252"/>
      <c r="AC31" s="526"/>
      <c r="AD31" s="527"/>
      <c r="AE31" s="527"/>
      <c r="AF31" s="527"/>
      <c r="AG31" s="527">
        <v>44</v>
      </c>
      <c r="AH31" s="454"/>
      <c r="AI31" s="469"/>
      <c r="AJ31" s="469"/>
      <c r="AK31" s="453"/>
      <c r="AL31" s="454"/>
      <c r="AM31" s="454"/>
      <c r="AN31" s="454"/>
      <c r="AO31" s="454"/>
      <c r="AP31" s="454"/>
      <c r="AQ31" s="469"/>
      <c r="AR31" s="446"/>
      <c r="AS31" s="453"/>
      <c r="AT31" s="454"/>
      <c r="AU31" s="454"/>
      <c r="AV31" s="454"/>
      <c r="AW31" s="246"/>
      <c r="AX31" s="246"/>
      <c r="AY31" s="238"/>
      <c r="AZ31" s="254"/>
      <c r="BA31" s="767">
        <f t="shared" si="2"/>
        <v>44</v>
      </c>
      <c r="BB31" s="763">
        <f t="shared" si="3"/>
        <v>0</v>
      </c>
      <c r="BC31" s="423"/>
      <c r="BD31" s="423"/>
      <c r="BE31" s="424"/>
    </row>
    <row r="32" spans="1:57" s="95" customFormat="1" ht="39" customHeight="1" thickBot="1" x14ac:dyDescent="0.35">
      <c r="A32" s="260" t="s">
        <v>235</v>
      </c>
      <c r="B32" s="271" t="s">
        <v>234</v>
      </c>
      <c r="C32" s="790"/>
      <c r="D32" s="790"/>
      <c r="E32" s="790"/>
      <c r="F32" s="790"/>
      <c r="G32" s="790"/>
      <c r="H32" s="790"/>
      <c r="I32" s="790"/>
      <c r="J32" s="790"/>
      <c r="K32" s="265">
        <v>36</v>
      </c>
      <c r="L32" s="265">
        <v>18</v>
      </c>
      <c r="M32" s="273">
        <v>18</v>
      </c>
      <c r="N32" s="559"/>
      <c r="O32" s="265">
        <v>18</v>
      </c>
      <c r="P32" s="266"/>
      <c r="Q32" s="406"/>
      <c r="R32" s="479"/>
      <c r="S32" s="411"/>
      <c r="T32" s="599"/>
      <c r="U32" s="260">
        <v>6</v>
      </c>
      <c r="V32" s="265">
        <v>6</v>
      </c>
      <c r="W32" s="265"/>
      <c r="X32" s="265"/>
      <c r="Y32" s="265">
        <v>12</v>
      </c>
      <c r="Z32" s="265">
        <v>12</v>
      </c>
      <c r="AA32" s="411"/>
      <c r="AB32" s="272"/>
      <c r="AC32" s="611"/>
      <c r="AD32" s="612"/>
      <c r="AE32" s="612"/>
      <c r="AF32" s="612"/>
      <c r="AG32" s="612"/>
      <c r="AH32" s="455"/>
      <c r="AI32" s="470"/>
      <c r="AJ32" s="470"/>
      <c r="AK32" s="448"/>
      <c r="AL32" s="455"/>
      <c r="AM32" s="455"/>
      <c r="AN32" s="455"/>
      <c r="AO32" s="455"/>
      <c r="AP32" s="455"/>
      <c r="AQ32" s="470"/>
      <c r="AR32" s="531"/>
      <c r="AS32" s="448"/>
      <c r="AT32" s="455"/>
      <c r="AU32" s="455"/>
      <c r="AV32" s="455"/>
      <c r="AW32" s="267"/>
      <c r="AX32" s="267"/>
      <c r="AY32" s="268"/>
      <c r="AZ32" s="269"/>
      <c r="BA32" s="767">
        <f t="shared" si="2"/>
        <v>36</v>
      </c>
      <c r="BB32" s="763">
        <f t="shared" si="3"/>
        <v>0</v>
      </c>
      <c r="BC32" s="423"/>
      <c r="BD32" s="423"/>
      <c r="BE32" s="424"/>
    </row>
    <row r="33" spans="1:58" s="675" customFormat="1" ht="51" customHeight="1" thickBot="1" x14ac:dyDescent="0.3">
      <c r="A33" s="663" t="s">
        <v>253</v>
      </c>
      <c r="B33" s="664" t="s">
        <v>249</v>
      </c>
      <c r="C33" s="782"/>
      <c r="D33" s="791"/>
      <c r="E33" s="791"/>
      <c r="F33" s="791"/>
      <c r="G33" s="791"/>
      <c r="H33" s="791"/>
      <c r="I33" s="791"/>
      <c r="J33" s="792"/>
      <c r="K33" s="666">
        <f>K34+K35</f>
        <v>133</v>
      </c>
      <c r="L33" s="666"/>
      <c r="M33" s="666">
        <f>M34+M35</f>
        <v>133</v>
      </c>
      <c r="N33" s="666">
        <f>N34+N35</f>
        <v>109</v>
      </c>
      <c r="O33" s="666">
        <f>O34+O35</f>
        <v>24</v>
      </c>
      <c r="P33" s="666"/>
      <c r="Q33" s="666"/>
      <c r="R33" s="666">
        <f>SUM(R34:R35)</f>
        <v>0</v>
      </c>
      <c r="S33" s="666">
        <f>SUM(S34:S35)</f>
        <v>0</v>
      </c>
      <c r="T33" s="666">
        <f>SUM(T34:T35)</f>
        <v>0</v>
      </c>
      <c r="U33" s="663">
        <v>17</v>
      </c>
      <c r="V33" s="666"/>
      <c r="W33" s="666"/>
      <c r="X33" s="666"/>
      <c r="Y33" s="666">
        <v>19</v>
      </c>
      <c r="Z33" s="666"/>
      <c r="AA33" s="665"/>
      <c r="AB33" s="667"/>
      <c r="AC33" s="668">
        <f>AC35</f>
        <v>33</v>
      </c>
      <c r="AD33" s="669"/>
      <c r="AE33" s="669"/>
      <c r="AF33" s="669"/>
      <c r="AG33" s="669">
        <v>64</v>
      </c>
      <c r="AH33" s="669"/>
      <c r="AI33" s="670"/>
      <c r="AJ33" s="670"/>
      <c r="AK33" s="671"/>
      <c r="AL33" s="669"/>
      <c r="AM33" s="669"/>
      <c r="AN33" s="669"/>
      <c r="AO33" s="669"/>
      <c r="AP33" s="669"/>
      <c r="AQ33" s="670"/>
      <c r="AR33" s="672"/>
      <c r="AS33" s="671"/>
      <c r="AT33" s="669"/>
      <c r="AU33" s="669"/>
      <c r="AV33" s="669"/>
      <c r="AW33" s="669"/>
      <c r="AX33" s="669"/>
      <c r="AY33" s="670"/>
      <c r="AZ33" s="672"/>
      <c r="BA33" s="767">
        <f t="shared" si="2"/>
        <v>133</v>
      </c>
      <c r="BB33" s="763">
        <f t="shared" si="3"/>
        <v>0</v>
      </c>
      <c r="BC33" s="673"/>
      <c r="BD33" s="673"/>
      <c r="BE33" s="674"/>
    </row>
    <row r="34" spans="1:58" s="95" customFormat="1" ht="20.100000000000001" customHeight="1" x14ac:dyDescent="0.3">
      <c r="A34" s="261" t="s">
        <v>250</v>
      </c>
      <c r="B34" s="263" t="s">
        <v>252</v>
      </c>
      <c r="C34" s="631"/>
      <c r="D34" s="631" t="s">
        <v>161</v>
      </c>
      <c r="E34" s="631"/>
      <c r="F34" s="631"/>
      <c r="G34" s="631"/>
      <c r="H34" s="631"/>
      <c r="I34" s="631"/>
      <c r="J34" s="631"/>
      <c r="K34" s="273">
        <v>36</v>
      </c>
      <c r="L34" s="224"/>
      <c r="M34" s="273">
        <v>36</v>
      </c>
      <c r="N34" s="556">
        <v>32</v>
      </c>
      <c r="O34" s="273">
        <v>4</v>
      </c>
      <c r="P34" s="409"/>
      <c r="Q34" s="274"/>
      <c r="R34" s="563"/>
      <c r="S34" s="410"/>
      <c r="T34" s="597"/>
      <c r="U34" s="261">
        <v>17</v>
      </c>
      <c r="V34" s="273"/>
      <c r="W34" s="273"/>
      <c r="X34" s="273"/>
      <c r="Y34" s="273">
        <v>19</v>
      </c>
      <c r="Z34" s="273"/>
      <c r="AA34" s="410"/>
      <c r="AB34" s="275"/>
      <c r="AC34" s="525"/>
      <c r="AD34" s="452"/>
      <c r="AE34" s="452"/>
      <c r="AF34" s="452"/>
      <c r="AG34" s="452"/>
      <c r="AH34" s="452"/>
      <c r="AI34" s="468"/>
      <c r="AJ34" s="468"/>
      <c r="AK34" s="451"/>
      <c r="AL34" s="452"/>
      <c r="AM34" s="452"/>
      <c r="AN34" s="452"/>
      <c r="AO34" s="452"/>
      <c r="AP34" s="452"/>
      <c r="AQ34" s="468"/>
      <c r="AR34" s="530"/>
      <c r="AS34" s="451"/>
      <c r="AT34" s="452"/>
      <c r="AU34" s="452"/>
      <c r="AV34" s="452"/>
      <c r="AW34" s="276"/>
      <c r="AX34" s="276"/>
      <c r="AY34" s="277"/>
      <c r="AZ34" s="278"/>
      <c r="BA34" s="767">
        <f t="shared" si="2"/>
        <v>36</v>
      </c>
      <c r="BB34" s="763">
        <f t="shared" si="3"/>
        <v>0</v>
      </c>
      <c r="BC34" s="423"/>
      <c r="BD34" s="423"/>
      <c r="BE34" s="424"/>
    </row>
    <row r="35" spans="1:58" s="95" customFormat="1" ht="31.5" customHeight="1" x14ac:dyDescent="0.3">
      <c r="A35" s="251" t="s">
        <v>251</v>
      </c>
      <c r="B35" s="106" t="s">
        <v>216</v>
      </c>
      <c r="C35" s="630"/>
      <c r="D35" s="630"/>
      <c r="E35" s="630"/>
      <c r="F35" s="630" t="s">
        <v>161</v>
      </c>
      <c r="G35" s="630"/>
      <c r="H35" s="630"/>
      <c r="I35" s="630"/>
      <c r="J35" s="630"/>
      <c r="K35" s="229">
        <v>97</v>
      </c>
      <c r="L35" s="105"/>
      <c r="M35" s="273">
        <v>97</v>
      </c>
      <c r="N35" s="557">
        <v>77</v>
      </c>
      <c r="O35" s="554">
        <v>20</v>
      </c>
      <c r="P35" s="229"/>
      <c r="Q35" s="97"/>
      <c r="R35" s="564"/>
      <c r="S35" s="407" t="s">
        <v>236</v>
      </c>
      <c r="T35" s="600" t="s">
        <v>236</v>
      </c>
      <c r="U35" s="251"/>
      <c r="V35" s="229"/>
      <c r="W35" s="229"/>
      <c r="X35" s="229"/>
      <c r="Y35" s="229"/>
      <c r="Z35" s="229"/>
      <c r="AA35" s="407"/>
      <c r="AB35" s="252"/>
      <c r="AC35" s="526">
        <v>33</v>
      </c>
      <c r="AD35" s="527"/>
      <c r="AE35" s="527"/>
      <c r="AF35" s="527"/>
      <c r="AG35" s="527">
        <v>64</v>
      </c>
      <c r="AH35" s="527"/>
      <c r="AI35" s="469"/>
      <c r="AJ35" s="469"/>
      <c r="AK35" s="453"/>
      <c r="AL35" s="454"/>
      <c r="AM35" s="454"/>
      <c r="AN35" s="454"/>
      <c r="AO35" s="454"/>
      <c r="AP35" s="454"/>
      <c r="AQ35" s="469"/>
      <c r="AR35" s="446"/>
      <c r="AS35" s="453"/>
      <c r="AT35" s="454"/>
      <c r="AU35" s="454"/>
      <c r="AV35" s="454"/>
      <c r="AW35" s="246"/>
      <c r="AX35" s="246"/>
      <c r="AY35" s="238"/>
      <c r="AZ35" s="254"/>
      <c r="BA35" s="767">
        <f t="shared" si="2"/>
        <v>97</v>
      </c>
      <c r="BB35" s="763">
        <f t="shared" si="3"/>
        <v>0</v>
      </c>
      <c r="BC35" s="423"/>
      <c r="BD35" s="423"/>
      <c r="BE35" s="424"/>
    </row>
    <row r="36" spans="1:58" s="675" customFormat="1" ht="24" customHeight="1" x14ac:dyDescent="0.25">
      <c r="A36" s="676" t="s">
        <v>254</v>
      </c>
      <c r="B36" s="677" t="s">
        <v>255</v>
      </c>
      <c r="C36" s="630"/>
      <c r="D36" s="630"/>
      <c r="E36" s="630"/>
      <c r="F36" s="630"/>
      <c r="G36" s="630"/>
      <c r="H36" s="630"/>
      <c r="I36" s="630"/>
      <c r="J36" s="630"/>
      <c r="K36" s="678">
        <v>39</v>
      </c>
      <c r="L36" s="678"/>
      <c r="M36" s="678">
        <v>39</v>
      </c>
      <c r="N36" s="678">
        <v>35</v>
      </c>
      <c r="O36" s="678">
        <v>4</v>
      </c>
      <c r="P36" s="678"/>
      <c r="Q36" s="678"/>
      <c r="R36" s="678">
        <f t="shared" ref="R36:T36" si="4">R37</f>
        <v>0</v>
      </c>
      <c r="S36" s="678">
        <f t="shared" si="4"/>
        <v>0</v>
      </c>
      <c r="T36" s="678">
        <f t="shared" si="4"/>
        <v>0</v>
      </c>
      <c r="U36" s="676">
        <v>17</v>
      </c>
      <c r="V36" s="678"/>
      <c r="W36" s="678"/>
      <c r="X36" s="678"/>
      <c r="Y36" s="678">
        <v>22</v>
      </c>
      <c r="Z36" s="678"/>
      <c r="AA36" s="679"/>
      <c r="AB36" s="680"/>
      <c r="AC36" s="681"/>
      <c r="AD36" s="682"/>
      <c r="AE36" s="682"/>
      <c r="AF36" s="682"/>
      <c r="AG36" s="682"/>
      <c r="AH36" s="682"/>
      <c r="AI36" s="683"/>
      <c r="AJ36" s="683"/>
      <c r="AK36" s="684"/>
      <c r="AL36" s="682"/>
      <c r="AM36" s="682"/>
      <c r="AN36" s="682"/>
      <c r="AO36" s="682"/>
      <c r="AP36" s="682"/>
      <c r="AQ36" s="683"/>
      <c r="AR36" s="685"/>
      <c r="AS36" s="684"/>
      <c r="AT36" s="682"/>
      <c r="AU36" s="682"/>
      <c r="AV36" s="682"/>
      <c r="AW36" s="682"/>
      <c r="AX36" s="682"/>
      <c r="AY36" s="683"/>
      <c r="AZ36" s="685"/>
      <c r="BA36" s="767">
        <f t="shared" si="2"/>
        <v>39</v>
      </c>
      <c r="BB36" s="763">
        <f t="shared" si="3"/>
        <v>0</v>
      </c>
      <c r="BC36" s="673"/>
      <c r="BD36" s="673"/>
      <c r="BE36" s="674"/>
    </row>
    <row r="37" spans="1:58" s="230" customFormat="1" ht="37.5" customHeight="1" thickBot="1" x14ac:dyDescent="0.3">
      <c r="A37" s="251" t="s">
        <v>261</v>
      </c>
      <c r="B37" s="247" t="s">
        <v>294</v>
      </c>
      <c r="C37" s="630"/>
      <c r="D37" s="630" t="s">
        <v>161</v>
      </c>
      <c r="E37" s="630"/>
      <c r="F37" s="630"/>
      <c r="G37" s="630"/>
      <c r="H37" s="630"/>
      <c r="I37" s="630"/>
      <c r="J37" s="630"/>
      <c r="K37" s="229">
        <v>39</v>
      </c>
      <c r="L37" s="229"/>
      <c r="M37" s="273">
        <v>39</v>
      </c>
      <c r="N37" s="686">
        <v>35</v>
      </c>
      <c r="O37" s="229">
        <v>4</v>
      </c>
      <c r="P37" s="408"/>
      <c r="Q37" s="408"/>
      <c r="R37" s="643"/>
      <c r="S37" s="643"/>
      <c r="T37" s="643"/>
      <c r="U37" s="251">
        <v>17</v>
      </c>
      <c r="V37" s="229"/>
      <c r="W37" s="229"/>
      <c r="X37" s="229"/>
      <c r="Y37" s="229">
        <v>22</v>
      </c>
      <c r="Z37" s="408"/>
      <c r="AA37" s="643"/>
      <c r="AB37" s="253"/>
      <c r="AC37" s="687"/>
      <c r="AD37" s="246"/>
      <c r="AE37" s="246"/>
      <c r="AF37" s="246"/>
      <c r="AG37" s="246"/>
      <c r="AH37" s="246"/>
      <c r="AI37" s="238"/>
      <c r="AJ37" s="238"/>
      <c r="AK37" s="688"/>
      <c r="AL37" s="246"/>
      <c r="AM37" s="246"/>
      <c r="AN37" s="246"/>
      <c r="AO37" s="246"/>
      <c r="AP37" s="246"/>
      <c r="AQ37" s="238"/>
      <c r="AR37" s="254"/>
      <c r="AS37" s="688"/>
      <c r="AT37" s="246"/>
      <c r="AU37" s="246"/>
      <c r="AV37" s="246"/>
      <c r="AW37" s="246"/>
      <c r="AX37" s="246"/>
      <c r="AY37" s="238"/>
      <c r="AZ37" s="254"/>
      <c r="BA37" s="767">
        <f t="shared" si="2"/>
        <v>39</v>
      </c>
      <c r="BB37" s="763">
        <f t="shared" si="3"/>
        <v>0</v>
      </c>
      <c r="BC37" s="689"/>
      <c r="BD37" s="689"/>
      <c r="BE37" s="690"/>
    </row>
    <row r="38" spans="1:58" s="487" customFormat="1" ht="48" customHeight="1" thickBot="1" x14ac:dyDescent="0.3">
      <c r="A38" s="569" t="s">
        <v>256</v>
      </c>
      <c r="B38" s="570" t="s">
        <v>239</v>
      </c>
      <c r="C38" s="996"/>
      <c r="D38" s="997"/>
      <c r="E38" s="997"/>
      <c r="F38" s="997"/>
      <c r="G38" s="997"/>
      <c r="H38" s="998"/>
      <c r="I38" s="997"/>
      <c r="J38" s="999"/>
      <c r="K38" s="573">
        <f>K39+K40+K41+K42+K43+K44+K45</f>
        <v>588</v>
      </c>
      <c r="L38" s="573">
        <f>L39+L40+L41+L42+L43+L44+L45</f>
        <v>14</v>
      </c>
      <c r="M38" s="573">
        <f>M39+M40+M41+M42+M43+M44+M45</f>
        <v>574</v>
      </c>
      <c r="N38" s="573">
        <f t="shared" ref="N38:T38" si="5">SUM(N39:N45)</f>
        <v>61</v>
      </c>
      <c r="O38" s="573">
        <f t="shared" si="5"/>
        <v>505</v>
      </c>
      <c r="P38" s="573">
        <f t="shared" si="5"/>
        <v>0</v>
      </c>
      <c r="Q38" s="573">
        <f t="shared" si="5"/>
        <v>0</v>
      </c>
      <c r="R38" s="573">
        <f t="shared" si="5"/>
        <v>0</v>
      </c>
      <c r="S38" s="573">
        <f t="shared" si="5"/>
        <v>2</v>
      </c>
      <c r="T38" s="601">
        <f t="shared" si="5"/>
        <v>6</v>
      </c>
      <c r="U38" s="582">
        <f>U44+U45</f>
        <v>24</v>
      </c>
      <c r="V38" s="583"/>
      <c r="W38" s="583"/>
      <c r="X38" s="583"/>
      <c r="Y38" s="583">
        <v>4</v>
      </c>
      <c r="Z38" s="583"/>
      <c r="AA38" s="584"/>
      <c r="AB38" s="585"/>
      <c r="AC38" s="586">
        <f>AC40+AC42+AC45</f>
        <v>68</v>
      </c>
      <c r="AD38" s="583">
        <f>AD40</f>
        <v>0</v>
      </c>
      <c r="AE38" s="583"/>
      <c r="AF38" s="583"/>
      <c r="AG38" s="583">
        <f>AG39+AG40+AG41+AG42+AG43+AG44+AG45</f>
        <v>158</v>
      </c>
      <c r="AH38" s="583">
        <f>AH39+AH40</f>
        <v>4</v>
      </c>
      <c r="AI38" s="584"/>
      <c r="AJ38" s="584"/>
      <c r="AK38" s="572">
        <f>AK40+AK41+AK42+AK45</f>
        <v>129</v>
      </c>
      <c r="AL38" s="573">
        <f>AL42</f>
        <v>2</v>
      </c>
      <c r="AM38" s="573"/>
      <c r="AN38" s="573"/>
      <c r="AO38" s="573">
        <f>AO40+AO42+AO45</f>
        <v>61</v>
      </c>
      <c r="AP38" s="573">
        <v>4</v>
      </c>
      <c r="AQ38" s="587">
        <f>AQ42</f>
        <v>0</v>
      </c>
      <c r="AR38" s="574">
        <f>AR42</f>
        <v>0</v>
      </c>
      <c r="AS38" s="572">
        <f>AS40+AS42+AS44+AS45</f>
        <v>78</v>
      </c>
      <c r="AT38" s="573"/>
      <c r="AU38" s="573"/>
      <c r="AV38" s="573"/>
      <c r="AW38" s="573">
        <v>44</v>
      </c>
      <c r="AX38" s="573">
        <v>4</v>
      </c>
      <c r="AY38" s="587">
        <v>2</v>
      </c>
      <c r="AZ38" s="574">
        <v>6</v>
      </c>
      <c r="BA38" s="767">
        <f>U38+V38+W38+X38+Y38+Z38+AA38+AB38+AC38+AD38+AE38+AF38+AG38+AH38+AI38+AJ38+AK38+AL38+AM38+AN38+AO38+AP38+AQ38+AR38+AS38+AT38+AU38+AV38+AW38+AX38+AY38+AZ38</f>
        <v>588</v>
      </c>
      <c r="BB38" s="763">
        <f t="shared" si="3"/>
        <v>0</v>
      </c>
      <c r="BC38" s="486"/>
      <c r="BD38" s="486"/>
      <c r="BE38" s="486"/>
    </row>
    <row r="39" spans="1:58" s="230" customFormat="1" ht="19.899999999999999" customHeight="1" thickBot="1" x14ac:dyDescent="0.35">
      <c r="A39" s="430" t="s">
        <v>257</v>
      </c>
      <c r="B39" s="431" t="s">
        <v>258</v>
      </c>
      <c r="C39" s="631"/>
      <c r="D39" s="631"/>
      <c r="E39" s="631"/>
      <c r="F39" s="631" t="s">
        <v>161</v>
      </c>
      <c r="G39" s="631"/>
      <c r="H39" s="631"/>
      <c r="I39" s="631"/>
      <c r="J39" s="631"/>
      <c r="K39" s="355">
        <v>38</v>
      </c>
      <c r="L39" s="355">
        <v>2</v>
      </c>
      <c r="M39" s="355">
        <v>36</v>
      </c>
      <c r="N39" s="441">
        <v>10</v>
      </c>
      <c r="O39" s="356">
        <v>26</v>
      </c>
      <c r="P39" s="356"/>
      <c r="Q39" s="441"/>
      <c r="R39" s="441"/>
      <c r="S39" s="355"/>
      <c r="T39" s="602"/>
      <c r="U39" s="358"/>
      <c r="V39" s="355"/>
      <c r="W39" s="355"/>
      <c r="X39" s="355"/>
      <c r="Y39" s="355"/>
      <c r="Z39" s="355"/>
      <c r="AA39" s="357"/>
      <c r="AB39" s="359"/>
      <c r="AC39" s="472"/>
      <c r="AD39" s="441"/>
      <c r="AE39" s="441"/>
      <c r="AF39" s="441"/>
      <c r="AG39" s="441">
        <v>36</v>
      </c>
      <c r="AH39" s="441">
        <v>2</v>
      </c>
      <c r="AI39" s="462"/>
      <c r="AJ39" s="462"/>
      <c r="AK39" s="456"/>
      <c r="AL39" s="441"/>
      <c r="AM39" s="441"/>
      <c r="AN39" s="441"/>
      <c r="AO39" s="441"/>
      <c r="AP39" s="441"/>
      <c r="AQ39" s="462"/>
      <c r="AR39" s="463"/>
      <c r="AS39" s="456"/>
      <c r="AT39" s="441"/>
      <c r="AU39" s="441"/>
      <c r="AV39" s="441"/>
      <c r="AW39" s="355"/>
      <c r="AX39" s="355"/>
      <c r="AY39" s="357"/>
      <c r="AZ39" s="278"/>
      <c r="BA39" s="767">
        <f t="shared" ref="BA39:BA65" si="6">U39+V39+W39+X39+Y39+Z39+AA39+AB39+AC39+AD39+AE39+AF39+AG39+AH39+AI39+AJ39+AK39+AL39+AM39+AN39+AO39+AP39+AQ39+AR39+AS39+AT39+AU39+AV39+AW39+AX39+AY39+AZ39</f>
        <v>38</v>
      </c>
      <c r="BB39" s="763">
        <f t="shared" si="3"/>
        <v>0</v>
      </c>
      <c r="BC39" s="427"/>
      <c r="BD39" s="427"/>
      <c r="BE39" s="428"/>
      <c r="BF39" s="426"/>
    </row>
    <row r="40" spans="1:58" s="230" customFormat="1" ht="32.25" thickBot="1" x14ac:dyDescent="0.35">
      <c r="A40" s="432" t="s">
        <v>259</v>
      </c>
      <c r="B40" s="433" t="s">
        <v>212</v>
      </c>
      <c r="C40" s="630"/>
      <c r="D40" s="630"/>
      <c r="E40" s="630"/>
      <c r="F40" s="630"/>
      <c r="G40" s="630"/>
      <c r="H40" s="630"/>
      <c r="I40" s="630"/>
      <c r="J40" s="630" t="s">
        <v>238</v>
      </c>
      <c r="K40" s="355">
        <v>176</v>
      </c>
      <c r="L40" s="355">
        <v>6</v>
      </c>
      <c r="M40" s="355">
        <v>170</v>
      </c>
      <c r="N40" s="75">
        <v>0</v>
      </c>
      <c r="O40" s="362">
        <v>162</v>
      </c>
      <c r="P40" s="362"/>
      <c r="Q40" s="75"/>
      <c r="R40" s="75"/>
      <c r="S40" s="361">
        <v>2</v>
      </c>
      <c r="T40" s="536">
        <v>6</v>
      </c>
      <c r="U40" s="363"/>
      <c r="V40" s="361"/>
      <c r="W40" s="361"/>
      <c r="X40" s="361"/>
      <c r="Y40" s="361"/>
      <c r="Z40" s="361"/>
      <c r="AA40" s="385"/>
      <c r="AB40" s="364"/>
      <c r="AC40" s="445">
        <v>32</v>
      </c>
      <c r="AD40" s="75"/>
      <c r="AE40" s="75"/>
      <c r="AF40" s="75"/>
      <c r="AG40" s="75">
        <v>32</v>
      </c>
      <c r="AH40" s="75">
        <v>2</v>
      </c>
      <c r="AI40" s="442"/>
      <c r="AJ40" s="442"/>
      <c r="AK40" s="443">
        <v>31</v>
      </c>
      <c r="AL40" s="75"/>
      <c r="AM40" s="75"/>
      <c r="AN40" s="75"/>
      <c r="AO40" s="75">
        <v>25</v>
      </c>
      <c r="AP40" s="75">
        <v>2</v>
      </c>
      <c r="AQ40" s="442"/>
      <c r="AR40" s="444"/>
      <c r="AS40" s="443">
        <v>26</v>
      </c>
      <c r="AT40" s="75"/>
      <c r="AU40" s="75"/>
      <c r="AV40" s="75"/>
      <c r="AW40" s="361">
        <v>16</v>
      </c>
      <c r="AX40" s="361">
        <v>2</v>
      </c>
      <c r="AY40" s="385">
        <v>2</v>
      </c>
      <c r="AZ40" s="254">
        <v>6</v>
      </c>
      <c r="BA40" s="767">
        <f t="shared" si="6"/>
        <v>176</v>
      </c>
      <c r="BB40" s="763">
        <f t="shared" si="3"/>
        <v>0</v>
      </c>
      <c r="BC40" s="427"/>
      <c r="BD40" s="427"/>
      <c r="BE40" s="428"/>
      <c r="BF40" s="426"/>
    </row>
    <row r="41" spans="1:58" s="230" customFormat="1" ht="29.25" customHeight="1" thickBot="1" x14ac:dyDescent="0.3">
      <c r="A41" s="432" t="s">
        <v>260</v>
      </c>
      <c r="B41" s="613" t="s">
        <v>217</v>
      </c>
      <c r="C41" s="630"/>
      <c r="D41" s="630"/>
      <c r="E41" s="630"/>
      <c r="F41" s="630"/>
      <c r="G41" s="630"/>
      <c r="H41" s="630" t="s">
        <v>161</v>
      </c>
      <c r="I41" s="630"/>
      <c r="J41" s="630"/>
      <c r="K41" s="355">
        <v>68</v>
      </c>
      <c r="L41" s="355">
        <v>0</v>
      </c>
      <c r="M41" s="355">
        <v>68</v>
      </c>
      <c r="N41" s="75">
        <v>22</v>
      </c>
      <c r="O41" s="361">
        <v>46</v>
      </c>
      <c r="Q41" s="75"/>
      <c r="R41" s="75"/>
      <c r="S41" s="361"/>
      <c r="T41" s="536"/>
      <c r="U41" s="363"/>
      <c r="V41" s="361"/>
      <c r="W41" s="361"/>
      <c r="X41" s="361"/>
      <c r="Y41" s="361"/>
      <c r="Z41" s="361"/>
      <c r="AA41" s="385"/>
      <c r="AB41" s="364"/>
      <c r="AC41" s="445" t="s">
        <v>236</v>
      </c>
      <c r="AD41" s="75"/>
      <c r="AE41" s="75"/>
      <c r="AF41" s="75"/>
      <c r="AG41" s="75"/>
      <c r="AH41" s="75"/>
      <c r="AI41" s="442"/>
      <c r="AJ41" s="442"/>
      <c r="AK41" s="443">
        <v>68</v>
      </c>
      <c r="AL41" s="75"/>
      <c r="AM41" s="75"/>
      <c r="AN41" s="75"/>
      <c r="AO41" s="75" t="s">
        <v>236</v>
      </c>
      <c r="AP41" s="75"/>
      <c r="AQ41" s="442"/>
      <c r="AR41" s="444"/>
      <c r="AS41" s="443"/>
      <c r="AT41" s="75"/>
      <c r="AU41" s="75"/>
      <c r="AV41" s="75"/>
      <c r="AW41" s="361"/>
      <c r="AX41" s="361"/>
      <c r="AY41" s="385"/>
      <c r="AZ41" s="381"/>
      <c r="BA41" s="767">
        <f>AK41</f>
        <v>68</v>
      </c>
      <c r="BB41" s="763">
        <f t="shared" si="3"/>
        <v>0</v>
      </c>
      <c r="BC41" s="427"/>
      <c r="BD41" s="427"/>
      <c r="BE41" s="428"/>
      <c r="BF41" s="426"/>
    </row>
    <row r="42" spans="1:58" s="230" customFormat="1" ht="37.5" customHeight="1" thickBot="1" x14ac:dyDescent="0.35">
      <c r="A42" s="432" t="s">
        <v>262</v>
      </c>
      <c r="B42" s="433" t="s">
        <v>213</v>
      </c>
      <c r="C42" s="630"/>
      <c r="D42" s="630"/>
      <c r="E42" s="630" t="s">
        <v>156</v>
      </c>
      <c r="F42" s="630" t="s">
        <v>156</v>
      </c>
      <c r="G42" s="630" t="s">
        <v>156</v>
      </c>
      <c r="H42" s="630" t="s">
        <v>156</v>
      </c>
      <c r="I42" s="630" t="s">
        <v>156</v>
      </c>
      <c r="J42" s="630" t="s">
        <v>138</v>
      </c>
      <c r="K42" s="355">
        <v>176</v>
      </c>
      <c r="L42" s="355">
        <v>6</v>
      </c>
      <c r="M42" s="355">
        <v>170</v>
      </c>
      <c r="N42" s="75">
        <v>6</v>
      </c>
      <c r="O42" s="361">
        <v>164</v>
      </c>
      <c r="P42" s="362"/>
      <c r="Q42" s="75"/>
      <c r="R42" s="75"/>
      <c r="S42" s="361"/>
      <c r="T42" s="536"/>
      <c r="U42" s="363"/>
      <c r="V42" s="361"/>
      <c r="W42" s="361"/>
      <c r="X42" s="361"/>
      <c r="Y42" s="361"/>
      <c r="Z42" s="361"/>
      <c r="AA42" s="385"/>
      <c r="AB42" s="364"/>
      <c r="AC42" s="443">
        <v>32</v>
      </c>
      <c r="AD42" s="75"/>
      <c r="AE42" s="75"/>
      <c r="AF42" s="75"/>
      <c r="AG42" s="75">
        <v>32</v>
      </c>
      <c r="AH42" s="75" t="s">
        <v>236</v>
      </c>
      <c r="AI42" s="442"/>
      <c r="AJ42" s="444"/>
      <c r="AK42" s="445">
        <v>26</v>
      </c>
      <c r="AL42" s="75">
        <v>2</v>
      </c>
      <c r="AM42" s="75"/>
      <c r="AN42" s="75"/>
      <c r="AO42" s="75">
        <v>30</v>
      </c>
      <c r="AP42" s="75">
        <v>2</v>
      </c>
      <c r="AQ42" s="442"/>
      <c r="AR42" s="442"/>
      <c r="AS42" s="443">
        <v>26</v>
      </c>
      <c r="AT42" s="75"/>
      <c r="AU42" s="75"/>
      <c r="AV42" s="75"/>
      <c r="AW42" s="361">
        <v>24</v>
      </c>
      <c r="AX42" s="361">
        <v>2</v>
      </c>
      <c r="AY42" s="385"/>
      <c r="AZ42" s="254"/>
      <c r="BA42" s="767">
        <f>AC42+AG42+AK42+AL42+AO42+AP42+AS42+AW42+AX42</f>
        <v>176</v>
      </c>
      <c r="BB42" s="763">
        <f t="shared" si="3"/>
        <v>0</v>
      </c>
      <c r="BC42" s="427"/>
      <c r="BD42" s="427"/>
      <c r="BE42" s="428"/>
      <c r="BF42" s="426"/>
    </row>
    <row r="43" spans="1:58" s="95" customFormat="1" ht="24" customHeight="1" x14ac:dyDescent="0.3">
      <c r="A43" s="608" t="s">
        <v>263</v>
      </c>
      <c r="B43" s="609" t="s">
        <v>229</v>
      </c>
      <c r="C43" s="630"/>
      <c r="D43" s="630"/>
      <c r="E43" s="630"/>
      <c r="F43" s="630" t="s">
        <v>161</v>
      </c>
      <c r="G43" s="630"/>
      <c r="H43" s="630"/>
      <c r="I43" s="630"/>
      <c r="J43" s="630"/>
      <c r="K43" s="441">
        <v>32</v>
      </c>
      <c r="L43" s="441"/>
      <c r="M43" s="441">
        <v>32</v>
      </c>
      <c r="N43" s="75">
        <v>16</v>
      </c>
      <c r="O43" s="108">
        <v>16</v>
      </c>
      <c r="P43" s="108"/>
      <c r="Q43" s="75"/>
      <c r="R43" s="75"/>
      <c r="S43" s="75"/>
      <c r="T43" s="442"/>
      <c r="U43" s="443"/>
      <c r="V43" s="75"/>
      <c r="W43" s="75"/>
      <c r="X43" s="75"/>
      <c r="Y43" s="75"/>
      <c r="Z43" s="75"/>
      <c r="AA43" s="442"/>
      <c r="AB43" s="444"/>
      <c r="AC43" s="443"/>
      <c r="AD43" s="75"/>
      <c r="AE43" s="75"/>
      <c r="AF43" s="75"/>
      <c r="AG43" s="75">
        <v>32</v>
      </c>
      <c r="AH43" s="75"/>
      <c r="AI43" s="442"/>
      <c r="AJ43" s="444"/>
      <c r="AK43" s="445"/>
      <c r="AL43" s="75"/>
      <c r="AM43" s="75"/>
      <c r="AN43" s="75"/>
      <c r="AO43" s="75"/>
      <c r="AP43" s="75"/>
      <c r="AQ43" s="442"/>
      <c r="AR43" s="442"/>
      <c r="AS43" s="443"/>
      <c r="AT43" s="75"/>
      <c r="AU43" s="75"/>
      <c r="AV43" s="75"/>
      <c r="AW43" s="75"/>
      <c r="AX43" s="75"/>
      <c r="AY43" s="442"/>
      <c r="AZ43" s="446"/>
      <c r="BA43" s="767">
        <f t="shared" si="6"/>
        <v>32</v>
      </c>
      <c r="BB43" s="763">
        <f t="shared" si="3"/>
        <v>0</v>
      </c>
      <c r="BC43" s="429"/>
      <c r="BD43" s="429"/>
      <c r="BE43" s="404"/>
    </row>
    <row r="44" spans="1:58" s="230" customFormat="1" ht="58.5" customHeight="1" x14ac:dyDescent="0.3">
      <c r="A44" s="439" t="s">
        <v>264</v>
      </c>
      <c r="B44" s="439" t="s">
        <v>228</v>
      </c>
      <c r="C44" s="793"/>
      <c r="D44" s="630"/>
      <c r="E44" s="630"/>
      <c r="F44" s="630"/>
      <c r="G44" s="630" t="s">
        <v>161</v>
      </c>
      <c r="H44" s="630"/>
      <c r="I44" s="630"/>
      <c r="J44" s="630"/>
      <c r="K44" s="355">
        <v>62</v>
      </c>
      <c r="L44" s="355"/>
      <c r="M44" s="355">
        <v>62</v>
      </c>
      <c r="N44" s="75">
        <v>7</v>
      </c>
      <c r="O44" s="361">
        <v>55</v>
      </c>
      <c r="P44" s="362"/>
      <c r="Q44" s="75"/>
      <c r="R44" s="75"/>
      <c r="S44" s="361"/>
      <c r="T44" s="536"/>
      <c r="U44" s="363">
        <v>20</v>
      </c>
      <c r="V44" s="361"/>
      <c r="W44" s="361"/>
      <c r="X44" s="361"/>
      <c r="Y44" s="361"/>
      <c r="Z44" s="361"/>
      <c r="AA44" s="385"/>
      <c r="AB44" s="364"/>
      <c r="AC44" s="443"/>
      <c r="AD44" s="75"/>
      <c r="AE44" s="75"/>
      <c r="AF44" s="75"/>
      <c r="AG44" s="361">
        <v>20</v>
      </c>
      <c r="AH44" s="75"/>
      <c r="AI44" s="442"/>
      <c r="AJ44" s="444"/>
      <c r="AK44" s="445"/>
      <c r="AL44" s="75"/>
      <c r="AM44" s="75"/>
      <c r="AN44" s="75"/>
      <c r="AO44" s="75"/>
      <c r="AP44" s="75"/>
      <c r="AQ44" s="442"/>
      <c r="AR44" s="442"/>
      <c r="AS44" s="363">
        <v>22</v>
      </c>
      <c r="AT44" s="75"/>
      <c r="AU44" s="75"/>
      <c r="AV44" s="75"/>
      <c r="AW44" s="361"/>
      <c r="AX44" s="361"/>
      <c r="AY44" s="385"/>
      <c r="AZ44" s="254"/>
      <c r="BA44" s="767">
        <f t="shared" si="6"/>
        <v>62</v>
      </c>
      <c r="BB44" s="763">
        <f t="shared" si="3"/>
        <v>0</v>
      </c>
      <c r="BC44" s="427"/>
      <c r="BD44" s="427"/>
      <c r="BE44" s="428"/>
      <c r="BF44" s="426"/>
    </row>
    <row r="45" spans="1:58" s="230" customFormat="1" ht="21" customHeight="1" thickBot="1" x14ac:dyDescent="0.35">
      <c r="A45" s="439" t="s">
        <v>265</v>
      </c>
      <c r="B45" s="226" t="s">
        <v>233</v>
      </c>
      <c r="C45" s="793"/>
      <c r="D45" s="630"/>
      <c r="E45" s="630"/>
      <c r="F45" s="630"/>
      <c r="G45" s="630"/>
      <c r="H45" s="630"/>
      <c r="I45" s="630"/>
      <c r="J45" s="630" t="s">
        <v>156</v>
      </c>
      <c r="K45" s="355">
        <v>36</v>
      </c>
      <c r="L45" s="355"/>
      <c r="M45" s="355">
        <v>36</v>
      </c>
      <c r="N45" s="75"/>
      <c r="O45" s="362">
        <v>36</v>
      </c>
      <c r="P45" s="362"/>
      <c r="Q45" s="75"/>
      <c r="R45" s="75"/>
      <c r="S45" s="361"/>
      <c r="T45" s="536"/>
      <c r="U45" s="363">
        <v>4</v>
      </c>
      <c r="V45" s="361"/>
      <c r="W45" s="361"/>
      <c r="X45" s="361"/>
      <c r="Y45" s="361">
        <v>4</v>
      </c>
      <c r="Z45" s="361"/>
      <c r="AA45" s="385"/>
      <c r="AB45" s="364"/>
      <c r="AC45" s="443">
        <v>4</v>
      </c>
      <c r="AD45" s="75"/>
      <c r="AE45" s="75"/>
      <c r="AF45" s="75"/>
      <c r="AG45" s="75">
        <v>6</v>
      </c>
      <c r="AH45" s="75"/>
      <c r="AI45" s="442"/>
      <c r="AJ45" s="444"/>
      <c r="AK45" s="445">
        <v>4</v>
      </c>
      <c r="AL45" s="75"/>
      <c r="AM45" s="75"/>
      <c r="AN45" s="75"/>
      <c r="AO45" s="75">
        <v>6</v>
      </c>
      <c r="AP45" s="75"/>
      <c r="AQ45" s="442"/>
      <c r="AR45" s="442"/>
      <c r="AS45" s="443">
        <v>4</v>
      </c>
      <c r="AT45" s="75"/>
      <c r="AU45" s="75"/>
      <c r="AV45" s="75"/>
      <c r="AW45" s="361">
        <v>4</v>
      </c>
      <c r="AX45" s="361"/>
      <c r="AY45" s="385"/>
      <c r="AZ45" s="254"/>
      <c r="BA45" s="767">
        <f t="shared" si="6"/>
        <v>36</v>
      </c>
      <c r="BB45" s="763">
        <f t="shared" si="3"/>
        <v>0</v>
      </c>
      <c r="BC45" s="427"/>
      <c r="BD45" s="427"/>
      <c r="BE45" s="428"/>
      <c r="BF45" s="426"/>
    </row>
    <row r="46" spans="1:58" s="230" customFormat="1" ht="42" hidden="1" customHeight="1" x14ac:dyDescent="0.3">
      <c r="A46" s="349"/>
      <c r="B46" s="370"/>
      <c r="C46" s="794"/>
      <c r="D46" s="795"/>
      <c r="E46" s="796"/>
      <c r="F46" s="796"/>
      <c r="G46" s="796"/>
      <c r="H46" s="795"/>
      <c r="I46" s="795"/>
      <c r="J46" s="797"/>
      <c r="K46" s="371"/>
      <c r="L46" s="371"/>
      <c r="M46" s="356"/>
      <c r="N46" s="460"/>
      <c r="O46" s="371"/>
      <c r="P46" s="371"/>
      <c r="Q46" s="460"/>
      <c r="R46" s="460"/>
      <c r="S46" s="371"/>
      <c r="T46" s="604"/>
      <c r="U46" s="373"/>
      <c r="V46" s="371"/>
      <c r="W46" s="371"/>
      <c r="X46" s="371"/>
      <c r="Y46" s="371"/>
      <c r="Z46" s="371"/>
      <c r="AA46" s="372"/>
      <c r="AB46" s="374"/>
      <c r="AC46" s="528"/>
      <c r="AD46" s="458"/>
      <c r="AE46" s="458"/>
      <c r="AF46" s="458"/>
      <c r="AG46" s="460"/>
      <c r="AH46" s="458"/>
      <c r="AI46" s="464"/>
      <c r="AJ46" s="464"/>
      <c r="AK46" s="457"/>
      <c r="AL46" s="458"/>
      <c r="AM46" s="458"/>
      <c r="AN46" s="458"/>
      <c r="AO46" s="460"/>
      <c r="AP46" s="458"/>
      <c r="AQ46" s="464"/>
      <c r="AR46" s="465"/>
      <c r="AS46" s="457"/>
      <c r="AT46" s="458"/>
      <c r="AU46" s="458"/>
      <c r="AV46" s="458"/>
      <c r="AW46" s="371"/>
      <c r="AX46" s="371"/>
      <c r="AY46" s="372"/>
      <c r="AZ46" s="368"/>
      <c r="BA46" s="767">
        <f t="shared" si="6"/>
        <v>0</v>
      </c>
      <c r="BB46" s="763">
        <f t="shared" si="3"/>
        <v>0</v>
      </c>
      <c r="BC46" s="427"/>
      <c r="BD46" s="427"/>
      <c r="BE46" s="428"/>
      <c r="BF46" s="426"/>
    </row>
    <row r="47" spans="1:58" s="487" customFormat="1" ht="33.75" customHeight="1" thickBot="1" x14ac:dyDescent="0.3">
      <c r="A47" s="569" t="s">
        <v>28</v>
      </c>
      <c r="B47" s="570" t="s">
        <v>168</v>
      </c>
      <c r="C47" s="1007"/>
      <c r="D47" s="1008"/>
      <c r="E47" s="1008"/>
      <c r="F47" s="1008"/>
      <c r="G47" s="1008"/>
      <c r="H47" s="1009"/>
      <c r="I47" s="1008"/>
      <c r="J47" s="1010"/>
      <c r="K47" s="573">
        <v>1628</v>
      </c>
      <c r="L47" s="573">
        <f>L48+L49+L50+L51+L52+L53+L54+L55</f>
        <v>556</v>
      </c>
      <c r="M47" s="573">
        <f>M48+M49+M50+M51+M52+M53+M54+M55+M56+M57</f>
        <v>1072</v>
      </c>
      <c r="N47" s="573">
        <v>194</v>
      </c>
      <c r="O47" s="573">
        <f>O48+O49+O50+O51+O52+O53+O54+O55+O56+O57</f>
        <v>852</v>
      </c>
      <c r="P47" s="573"/>
      <c r="Q47" s="573"/>
      <c r="R47" s="573"/>
      <c r="S47" s="573">
        <f>S48+S52</f>
        <v>8</v>
      </c>
      <c r="T47" s="603">
        <f>T48+T52</f>
        <v>18</v>
      </c>
      <c r="U47" s="582">
        <v>34</v>
      </c>
      <c r="V47" s="583">
        <v>50</v>
      </c>
      <c r="W47" s="583"/>
      <c r="X47" s="583"/>
      <c r="Y47" s="583">
        <v>46</v>
      </c>
      <c r="Z47" s="583">
        <v>86</v>
      </c>
      <c r="AA47" s="584"/>
      <c r="AB47" s="585"/>
      <c r="AC47" s="586">
        <v>168</v>
      </c>
      <c r="AD47" s="583">
        <v>52</v>
      </c>
      <c r="AE47" s="583"/>
      <c r="AF47" s="583"/>
      <c r="AG47" s="583">
        <f>AG48+AG50+AG52+AG54</f>
        <v>228</v>
      </c>
      <c r="AH47" s="583">
        <f>AH48+AH50</f>
        <v>96</v>
      </c>
      <c r="AI47" s="584"/>
      <c r="AJ47" s="584"/>
      <c r="AK47" s="582">
        <v>196</v>
      </c>
      <c r="AL47" s="583">
        <f>AL48+AL52</f>
        <v>59</v>
      </c>
      <c r="AM47" s="583">
        <v>2</v>
      </c>
      <c r="AN47" s="583">
        <v>6</v>
      </c>
      <c r="AO47" s="583">
        <f>AO48+AO49+AO53+AO55+AO56+AO57</f>
        <v>254</v>
      </c>
      <c r="AP47" s="583">
        <v>71</v>
      </c>
      <c r="AQ47" s="584"/>
      <c r="AR47" s="585"/>
      <c r="AS47" s="582">
        <f>AS48</f>
        <v>99</v>
      </c>
      <c r="AT47" s="583">
        <f>AT48</f>
        <v>69</v>
      </c>
      <c r="AU47" s="583"/>
      <c r="AV47" s="583"/>
      <c r="AW47" s="583">
        <f>AW48</f>
        <v>47</v>
      </c>
      <c r="AX47" s="583">
        <v>65</v>
      </c>
      <c r="AY47" s="584">
        <f>AY50+AY51</f>
        <v>0</v>
      </c>
      <c r="AZ47" s="585">
        <f>AZ50+AZ51</f>
        <v>0</v>
      </c>
      <c r="BA47" s="767">
        <f t="shared" si="6"/>
        <v>1628</v>
      </c>
      <c r="BB47" s="763">
        <f t="shared" si="3"/>
        <v>0</v>
      </c>
      <c r="BC47" s="485"/>
      <c r="BD47" s="485"/>
      <c r="BE47" s="486"/>
    </row>
    <row r="48" spans="1:58" s="230" customFormat="1" ht="19.899999999999999" customHeight="1" thickBot="1" x14ac:dyDescent="0.35">
      <c r="A48" s="430" t="s">
        <v>25</v>
      </c>
      <c r="B48" s="431" t="s">
        <v>266</v>
      </c>
      <c r="C48" s="631" t="s">
        <v>161</v>
      </c>
      <c r="D48" s="798" t="s">
        <v>238</v>
      </c>
      <c r="E48" s="631" t="s">
        <v>161</v>
      </c>
      <c r="F48" s="630" t="s">
        <v>238</v>
      </c>
      <c r="G48" s="631" t="s">
        <v>161</v>
      </c>
      <c r="H48" s="630" t="s">
        <v>238</v>
      </c>
      <c r="I48" s="631" t="s">
        <v>161</v>
      </c>
      <c r="J48" s="630" t="s">
        <v>238</v>
      </c>
      <c r="K48" s="355">
        <v>1198</v>
      </c>
      <c r="L48" s="355">
        <v>548</v>
      </c>
      <c r="M48" s="355">
        <v>650</v>
      </c>
      <c r="N48" s="441">
        <v>22</v>
      </c>
      <c r="O48" s="355">
        <v>610</v>
      </c>
      <c r="P48" s="355"/>
      <c r="Q48" s="441"/>
      <c r="R48" s="441"/>
      <c r="S48" s="355">
        <v>6</v>
      </c>
      <c r="T48" s="602">
        <v>12</v>
      </c>
      <c r="U48" s="375">
        <v>34</v>
      </c>
      <c r="V48" s="356">
        <v>50</v>
      </c>
      <c r="W48" s="356"/>
      <c r="X48" s="356"/>
      <c r="Y48" s="356">
        <v>46</v>
      </c>
      <c r="Z48" s="356">
        <v>86</v>
      </c>
      <c r="AA48" s="376"/>
      <c r="AB48" s="377"/>
      <c r="AC48" s="472">
        <v>80</v>
      </c>
      <c r="AD48" s="441">
        <v>52</v>
      </c>
      <c r="AE48" s="441"/>
      <c r="AF48" s="441"/>
      <c r="AG48" s="441">
        <v>120</v>
      </c>
      <c r="AH48" s="441">
        <v>94</v>
      </c>
      <c r="AI48" s="462"/>
      <c r="AJ48" s="462"/>
      <c r="AK48" s="456">
        <v>128</v>
      </c>
      <c r="AL48" s="441">
        <v>57</v>
      </c>
      <c r="AM48" s="441"/>
      <c r="AN48" s="441"/>
      <c r="AO48" s="441">
        <v>102</v>
      </c>
      <c r="AP48" s="441">
        <v>69</v>
      </c>
      <c r="AQ48" s="462"/>
      <c r="AR48" s="463"/>
      <c r="AS48" s="456">
        <v>99</v>
      </c>
      <c r="AT48" s="441">
        <v>69</v>
      </c>
      <c r="AU48" s="441"/>
      <c r="AV48" s="441"/>
      <c r="AW48" s="355">
        <v>47</v>
      </c>
      <c r="AX48" s="355">
        <v>65</v>
      </c>
      <c r="AY48" s="357"/>
      <c r="AZ48" s="278"/>
      <c r="BA48" s="767">
        <f t="shared" si="6"/>
        <v>1198</v>
      </c>
      <c r="BB48" s="763">
        <f t="shared" si="3"/>
        <v>0</v>
      </c>
      <c r="BC48" s="427"/>
      <c r="BD48" s="427"/>
      <c r="BE48" s="428"/>
      <c r="BF48" s="426"/>
    </row>
    <row r="49" spans="1:60" s="230" customFormat="1" ht="19.899999999999999" customHeight="1" thickBot="1" x14ac:dyDescent="0.35">
      <c r="A49" s="432" t="s">
        <v>24</v>
      </c>
      <c r="B49" s="433" t="s">
        <v>215</v>
      </c>
      <c r="C49" s="630"/>
      <c r="D49" s="630"/>
      <c r="E49" s="630"/>
      <c r="F49" s="630"/>
      <c r="G49" s="630"/>
      <c r="H49" s="630"/>
      <c r="I49" s="630" t="s">
        <v>161</v>
      </c>
      <c r="J49" s="630"/>
      <c r="K49" s="361">
        <v>50</v>
      </c>
      <c r="L49" s="355">
        <v>2</v>
      </c>
      <c r="M49" s="355">
        <v>48</v>
      </c>
      <c r="N49" s="75">
        <v>40</v>
      </c>
      <c r="O49" s="361">
        <v>8</v>
      </c>
      <c r="P49" s="361"/>
      <c r="Q49" s="75"/>
      <c r="R49" s="75"/>
      <c r="S49" s="361"/>
      <c r="T49" s="536"/>
      <c r="U49" s="378"/>
      <c r="V49" s="362"/>
      <c r="W49" s="362"/>
      <c r="X49" s="362"/>
      <c r="Y49" s="362"/>
      <c r="Z49" s="362"/>
      <c r="AA49" s="379"/>
      <c r="AB49" s="380"/>
      <c r="AC49" s="445"/>
      <c r="AD49" s="75"/>
      <c r="AE49" s="75"/>
      <c r="AF49" s="75"/>
      <c r="AG49" s="75"/>
      <c r="AH49" s="75"/>
      <c r="AI49" s="442"/>
      <c r="AJ49" s="442"/>
      <c r="AK49" s="443"/>
      <c r="AL49" s="75"/>
      <c r="AM49" s="75"/>
      <c r="AN49" s="75"/>
      <c r="AO49" s="75">
        <v>50</v>
      </c>
      <c r="AP49" s="75"/>
      <c r="AQ49" s="442"/>
      <c r="AR49" s="444"/>
      <c r="AS49" s="443"/>
      <c r="AT49" s="75"/>
      <c r="AU49" s="75"/>
      <c r="AV49" s="75"/>
      <c r="AW49" s="361"/>
      <c r="AX49" s="361" t="s">
        <v>236</v>
      </c>
      <c r="AY49" s="385"/>
      <c r="AZ49" s="254"/>
      <c r="BA49" s="767">
        <f>AO49</f>
        <v>50</v>
      </c>
      <c r="BB49" s="763">
        <f t="shared" si="3"/>
        <v>0</v>
      </c>
      <c r="BC49" s="427"/>
      <c r="BD49" s="427"/>
      <c r="BE49" s="428"/>
    </row>
    <row r="50" spans="1:60" s="230" customFormat="1" ht="19.899999999999999" customHeight="1" thickBot="1" x14ac:dyDescent="0.35">
      <c r="A50" s="432" t="s">
        <v>23</v>
      </c>
      <c r="B50" s="433" t="s">
        <v>267</v>
      </c>
      <c r="C50" s="630"/>
      <c r="D50" s="630"/>
      <c r="E50" s="630"/>
      <c r="F50" s="630" t="s">
        <v>161</v>
      </c>
      <c r="G50" s="630"/>
      <c r="H50" s="630"/>
      <c r="I50" s="630"/>
      <c r="J50" s="630"/>
      <c r="K50" s="361">
        <v>50</v>
      </c>
      <c r="L50" s="355">
        <v>2</v>
      </c>
      <c r="M50" s="355">
        <v>48</v>
      </c>
      <c r="N50" s="75">
        <v>12</v>
      </c>
      <c r="O50" s="361">
        <v>36</v>
      </c>
      <c r="P50" s="361"/>
      <c r="Q50" s="75"/>
      <c r="R50" s="75"/>
      <c r="S50" s="361"/>
      <c r="T50" s="536"/>
      <c r="U50" s="378"/>
      <c r="V50" s="362"/>
      <c r="W50" s="362"/>
      <c r="X50" s="362"/>
      <c r="Y50" s="362"/>
      <c r="Z50" s="362"/>
      <c r="AA50" s="379"/>
      <c r="AB50" s="380"/>
      <c r="AC50" s="445">
        <v>22</v>
      </c>
      <c r="AD50" s="75"/>
      <c r="AE50" s="75"/>
      <c r="AF50" s="75"/>
      <c r="AG50" s="75">
        <v>26</v>
      </c>
      <c r="AH50" s="75">
        <v>2</v>
      </c>
      <c r="AI50" s="442"/>
      <c r="AJ50" s="442"/>
      <c r="AK50" s="443"/>
      <c r="AL50" s="75"/>
      <c r="AM50" s="75"/>
      <c r="AN50" s="75"/>
      <c r="AO50" s="75"/>
      <c r="AP50" s="75"/>
      <c r="AQ50" s="442"/>
      <c r="AR50" s="444"/>
      <c r="AS50" s="443"/>
      <c r="AT50" s="75"/>
      <c r="AU50" s="75"/>
      <c r="AV50" s="75"/>
      <c r="AW50" s="361"/>
      <c r="AX50" s="361"/>
      <c r="AY50" s="385"/>
      <c r="AZ50" s="254"/>
      <c r="BA50" s="767">
        <f t="shared" si="6"/>
        <v>50</v>
      </c>
      <c r="BB50" s="763">
        <f t="shared" si="3"/>
        <v>0</v>
      </c>
      <c r="BC50" s="427"/>
      <c r="BD50" s="427"/>
      <c r="BE50" s="428"/>
    </row>
    <row r="51" spans="1:60" s="230" customFormat="1" ht="19.899999999999999" customHeight="1" thickBot="1" x14ac:dyDescent="0.35">
      <c r="A51" s="432" t="s">
        <v>22</v>
      </c>
      <c r="B51" s="433" t="s">
        <v>268</v>
      </c>
      <c r="C51" s="630"/>
      <c r="D51" s="630"/>
      <c r="E51" s="630" t="s">
        <v>161</v>
      </c>
      <c r="F51" s="630"/>
      <c r="G51" s="630"/>
      <c r="H51" s="630"/>
      <c r="I51" s="630"/>
      <c r="J51" s="630"/>
      <c r="K51" s="361">
        <v>32</v>
      </c>
      <c r="L51" s="355">
        <v>0</v>
      </c>
      <c r="M51" s="355">
        <v>32</v>
      </c>
      <c r="N51" s="75">
        <v>16</v>
      </c>
      <c r="O51" s="361">
        <v>16</v>
      </c>
      <c r="P51" s="361"/>
      <c r="Q51" s="75"/>
      <c r="R51" s="75"/>
      <c r="S51" s="361"/>
      <c r="T51" s="536"/>
      <c r="U51" s="378"/>
      <c r="V51" s="362"/>
      <c r="W51" s="362"/>
      <c r="X51" s="362"/>
      <c r="Y51" s="362"/>
      <c r="Z51" s="362"/>
      <c r="AA51" s="379"/>
      <c r="AB51" s="380"/>
      <c r="AC51" s="445">
        <v>32</v>
      </c>
      <c r="AD51" s="75"/>
      <c r="AE51" s="75"/>
      <c r="AF51" s="75"/>
      <c r="AG51" s="75"/>
      <c r="AH51" s="75"/>
      <c r="AI51" s="442"/>
      <c r="AJ51" s="442"/>
      <c r="AK51" s="443"/>
      <c r="AL51" s="75"/>
      <c r="AM51" s="75"/>
      <c r="AN51" s="75"/>
      <c r="AO51" s="75"/>
      <c r="AP51" s="75"/>
      <c r="AQ51" s="442"/>
      <c r="AR51" s="444"/>
      <c r="AS51" s="443"/>
      <c r="AT51" s="75"/>
      <c r="AU51" s="75"/>
      <c r="AV51" s="75"/>
      <c r="AW51" s="361"/>
      <c r="AX51" s="361"/>
      <c r="AY51" s="385"/>
      <c r="AZ51" s="254"/>
      <c r="BA51" s="767">
        <f t="shared" si="6"/>
        <v>32</v>
      </c>
      <c r="BB51" s="763">
        <f t="shared" si="3"/>
        <v>0</v>
      </c>
      <c r="BC51" s="427"/>
      <c r="BD51" s="427"/>
      <c r="BE51" s="428"/>
    </row>
    <row r="52" spans="1:60" s="230" customFormat="1" ht="37.9" customHeight="1" thickBot="1" x14ac:dyDescent="0.3">
      <c r="A52" s="432" t="s">
        <v>21</v>
      </c>
      <c r="B52" s="433" t="s">
        <v>269</v>
      </c>
      <c r="C52" s="630"/>
      <c r="D52" s="630"/>
      <c r="E52" s="630"/>
      <c r="F52" s="630"/>
      <c r="G52" s="630" t="s">
        <v>238</v>
      </c>
      <c r="H52" s="630"/>
      <c r="I52" s="630"/>
      <c r="J52" s="630"/>
      <c r="K52" s="361">
        <v>128</v>
      </c>
      <c r="L52" s="355">
        <v>2</v>
      </c>
      <c r="M52" s="355">
        <v>126</v>
      </c>
      <c r="N52" s="75">
        <v>12</v>
      </c>
      <c r="O52" s="361">
        <v>106</v>
      </c>
      <c r="P52" s="361"/>
      <c r="Q52" s="75"/>
      <c r="R52" s="75"/>
      <c r="S52" s="361">
        <v>2</v>
      </c>
      <c r="T52" s="536">
        <v>6</v>
      </c>
      <c r="U52" s="251"/>
      <c r="V52" s="229"/>
      <c r="W52" s="229"/>
      <c r="X52" s="229"/>
      <c r="Y52" s="229"/>
      <c r="Z52" s="229"/>
      <c r="AA52" s="407"/>
      <c r="AB52" s="252"/>
      <c r="AC52" s="445">
        <v>34</v>
      </c>
      <c r="AD52" s="75"/>
      <c r="AE52" s="75"/>
      <c r="AF52" s="75"/>
      <c r="AG52" s="75">
        <v>50</v>
      </c>
      <c r="AH52" s="75"/>
      <c r="AI52" s="442"/>
      <c r="AJ52" s="442"/>
      <c r="AK52" s="443">
        <v>34</v>
      </c>
      <c r="AL52" s="75">
        <v>2</v>
      </c>
      <c r="AM52" s="75">
        <v>2</v>
      </c>
      <c r="AN52" s="75">
        <v>6</v>
      </c>
      <c r="AO52" s="75"/>
      <c r="AP52" s="75"/>
      <c r="AQ52" s="442"/>
      <c r="AR52" s="444"/>
      <c r="AS52" s="443"/>
      <c r="AT52" s="75"/>
      <c r="AU52" s="75"/>
      <c r="AV52" s="75"/>
      <c r="AW52" s="361"/>
      <c r="AX52" s="361"/>
      <c r="AY52" s="385"/>
      <c r="AZ52" s="254"/>
      <c r="BA52" s="767">
        <f t="shared" si="6"/>
        <v>128</v>
      </c>
      <c r="BB52" s="763">
        <f t="shared" si="3"/>
        <v>0</v>
      </c>
      <c r="BC52" s="427"/>
      <c r="BD52" s="427"/>
      <c r="BE52" s="428"/>
    </row>
    <row r="53" spans="1:60" s="230" customFormat="1" ht="30" customHeight="1" thickBot="1" x14ac:dyDescent="0.35">
      <c r="A53" s="432" t="s">
        <v>20</v>
      </c>
      <c r="B53" s="433" t="s">
        <v>270</v>
      </c>
      <c r="C53" s="630"/>
      <c r="D53" s="630"/>
      <c r="E53" s="630"/>
      <c r="F53" s="630"/>
      <c r="G53" s="630"/>
      <c r="H53" s="630" t="s">
        <v>161</v>
      </c>
      <c r="I53" s="630"/>
      <c r="J53" s="630"/>
      <c r="K53" s="361">
        <v>50</v>
      </c>
      <c r="L53" s="355">
        <v>2</v>
      </c>
      <c r="M53" s="355">
        <v>48</v>
      </c>
      <c r="N53" s="75">
        <v>28</v>
      </c>
      <c r="O53" s="361">
        <v>20</v>
      </c>
      <c r="P53" s="361"/>
      <c r="Q53" s="75"/>
      <c r="R53" s="75"/>
      <c r="S53" s="361"/>
      <c r="T53" s="536"/>
      <c r="U53" s="378"/>
      <c r="V53" s="362"/>
      <c r="W53" s="362"/>
      <c r="X53" s="362"/>
      <c r="Y53" s="362"/>
      <c r="Z53" s="362"/>
      <c r="AA53" s="379"/>
      <c r="AB53" s="380"/>
      <c r="AC53" s="445"/>
      <c r="AD53" s="75"/>
      <c r="AE53" s="75"/>
      <c r="AF53" s="75"/>
      <c r="AG53" s="75" t="s">
        <v>236</v>
      </c>
      <c r="AH53" s="75"/>
      <c r="AI53" s="442"/>
      <c r="AJ53" s="442"/>
      <c r="AK53" s="443">
        <v>18</v>
      </c>
      <c r="AL53" s="75"/>
      <c r="AM53" s="75"/>
      <c r="AN53" s="75"/>
      <c r="AO53" s="75">
        <v>30</v>
      </c>
      <c r="AP53" s="75">
        <v>2</v>
      </c>
      <c r="AQ53" s="442"/>
      <c r="AR53" s="444"/>
      <c r="AS53" s="443"/>
      <c r="AT53" s="75"/>
      <c r="AU53" s="75"/>
      <c r="AV53" s="75"/>
      <c r="AW53" s="361"/>
      <c r="AX53" s="361"/>
      <c r="AY53" s="385"/>
      <c r="AZ53" s="254"/>
      <c r="BA53" s="767">
        <f>AK53+AO53+AP53</f>
        <v>50</v>
      </c>
      <c r="BB53" s="763">
        <f t="shared" si="3"/>
        <v>0</v>
      </c>
      <c r="BC53" s="427"/>
      <c r="BD53" s="427"/>
      <c r="BE53" s="428"/>
    </row>
    <row r="54" spans="1:60" s="230" customFormat="1" ht="33.75" customHeight="1" thickBot="1" x14ac:dyDescent="0.35">
      <c r="A54" s="432" t="s">
        <v>19</v>
      </c>
      <c r="B54" s="433" t="s">
        <v>271</v>
      </c>
      <c r="C54" s="630"/>
      <c r="D54" s="630"/>
      <c r="E54" s="630"/>
      <c r="F54" s="630" t="s">
        <v>161</v>
      </c>
      <c r="G54" s="630"/>
      <c r="H54" s="630"/>
      <c r="I54" s="630"/>
      <c r="J54" s="630"/>
      <c r="K54" s="361">
        <v>32</v>
      </c>
      <c r="L54" s="355">
        <v>0</v>
      </c>
      <c r="M54" s="355">
        <v>32</v>
      </c>
      <c r="N54" s="75">
        <v>6</v>
      </c>
      <c r="O54" s="361">
        <v>26</v>
      </c>
      <c r="P54" s="361"/>
      <c r="Q54" s="75"/>
      <c r="R54" s="75"/>
      <c r="S54" s="361"/>
      <c r="T54" s="536"/>
      <c r="U54" s="378"/>
      <c r="V54" s="362"/>
      <c r="W54" s="362"/>
      <c r="X54" s="362"/>
      <c r="Y54" s="362"/>
      <c r="Z54" s="362"/>
      <c r="AA54" s="379"/>
      <c r="AB54" s="380"/>
      <c r="AC54" s="445"/>
      <c r="AD54" s="75"/>
      <c r="AE54" s="75"/>
      <c r="AF54" s="75"/>
      <c r="AG54" s="75">
        <v>32</v>
      </c>
      <c r="AH54" s="75"/>
      <c r="AI54" s="442"/>
      <c r="AJ54" s="442"/>
      <c r="AK54" s="443"/>
      <c r="AL54" s="75"/>
      <c r="AM54" s="75"/>
      <c r="AN54" s="75"/>
      <c r="AO54" s="75"/>
      <c r="AP54" s="75"/>
      <c r="AQ54" s="442"/>
      <c r="AR54" s="444"/>
      <c r="AS54" s="443"/>
      <c r="AT54" s="75"/>
      <c r="AU54" s="75"/>
      <c r="AV54" s="75"/>
      <c r="AW54" s="361"/>
      <c r="AX54" s="361"/>
      <c r="AY54" s="385"/>
      <c r="AZ54" s="381"/>
      <c r="BA54" s="767">
        <f t="shared" si="6"/>
        <v>32</v>
      </c>
      <c r="BB54" s="763">
        <f t="shared" si="3"/>
        <v>0</v>
      </c>
      <c r="BC54" s="427"/>
      <c r="BD54" s="427"/>
      <c r="BE54" s="428"/>
    </row>
    <row r="55" spans="1:60" s="230" customFormat="1" ht="40.5" customHeight="1" thickBot="1" x14ac:dyDescent="0.35">
      <c r="A55" s="432" t="s">
        <v>18</v>
      </c>
      <c r="B55" s="433" t="s">
        <v>272</v>
      </c>
      <c r="C55" s="630"/>
      <c r="D55" s="630"/>
      <c r="E55" s="630"/>
      <c r="F55" s="630"/>
      <c r="G55" s="630"/>
      <c r="H55" s="630" t="s">
        <v>161</v>
      </c>
      <c r="I55" s="630"/>
      <c r="J55" s="630"/>
      <c r="K55" s="361">
        <v>32</v>
      </c>
      <c r="L55" s="355">
        <v>0</v>
      </c>
      <c r="M55" s="355">
        <v>32</v>
      </c>
      <c r="N55" s="75">
        <v>26</v>
      </c>
      <c r="O55" s="361">
        <v>6</v>
      </c>
      <c r="P55" s="361"/>
      <c r="Q55" s="75"/>
      <c r="R55" s="75"/>
      <c r="S55" s="361"/>
      <c r="T55" s="536"/>
      <c r="U55" s="378"/>
      <c r="V55" s="362"/>
      <c r="W55" s="362"/>
      <c r="X55" s="362"/>
      <c r="Y55" s="362"/>
      <c r="Z55" s="362"/>
      <c r="AA55" s="379"/>
      <c r="AB55" s="380"/>
      <c r="AC55" s="445"/>
      <c r="AD55" s="75"/>
      <c r="AE55" s="75"/>
      <c r="AF55" s="75"/>
      <c r="AG55" s="75"/>
      <c r="AH55" s="75"/>
      <c r="AI55" s="442"/>
      <c r="AJ55" s="442"/>
      <c r="AK55" s="443"/>
      <c r="AL55" s="75"/>
      <c r="AM55" s="75"/>
      <c r="AN55" s="75"/>
      <c r="AO55" s="75">
        <v>32</v>
      </c>
      <c r="AP55" s="75"/>
      <c r="AQ55" s="442"/>
      <c r="AR55" s="444"/>
      <c r="AS55" s="443"/>
      <c r="AT55" s="75"/>
      <c r="AU55" s="75"/>
      <c r="AV55" s="75"/>
      <c r="AW55" s="361"/>
      <c r="AX55" s="361"/>
      <c r="AY55" s="385"/>
      <c r="AZ55" s="381"/>
      <c r="BA55" s="767">
        <f t="shared" si="6"/>
        <v>32</v>
      </c>
      <c r="BB55" s="763">
        <f t="shared" si="3"/>
        <v>0</v>
      </c>
      <c r="BC55" s="427"/>
      <c r="BD55" s="427"/>
      <c r="BE55" s="428"/>
    </row>
    <row r="56" spans="1:60" s="230" customFormat="1" ht="37.5" x14ac:dyDescent="0.3">
      <c r="A56" s="435" t="s">
        <v>17</v>
      </c>
      <c r="B56" s="247" t="s">
        <v>273</v>
      </c>
      <c r="C56" s="630"/>
      <c r="D56" s="630"/>
      <c r="E56" s="630"/>
      <c r="F56" s="630"/>
      <c r="G56" s="630"/>
      <c r="H56" s="630" t="s">
        <v>161</v>
      </c>
      <c r="I56" s="630"/>
      <c r="J56" s="630"/>
      <c r="K56" s="361">
        <v>32</v>
      </c>
      <c r="L56" s="355">
        <v>0</v>
      </c>
      <c r="M56" s="355">
        <v>32</v>
      </c>
      <c r="N56" s="75">
        <v>26</v>
      </c>
      <c r="O56" s="361">
        <v>6</v>
      </c>
      <c r="P56" s="361"/>
      <c r="Q56" s="75"/>
      <c r="R56" s="75"/>
      <c r="S56" s="361"/>
      <c r="T56" s="536"/>
      <c r="U56" s="378"/>
      <c r="V56" s="362"/>
      <c r="W56" s="362"/>
      <c r="X56" s="362"/>
      <c r="Y56" s="362"/>
      <c r="Z56" s="362"/>
      <c r="AA56" s="379"/>
      <c r="AB56" s="380"/>
      <c r="AC56" s="445"/>
      <c r="AD56" s="75"/>
      <c r="AE56" s="75"/>
      <c r="AF56" s="75"/>
      <c r="AG56" s="75"/>
      <c r="AH56" s="75"/>
      <c r="AI56" s="442"/>
      <c r="AJ56" s="442"/>
      <c r="AK56" s="443">
        <v>16</v>
      </c>
      <c r="AL56" s="75"/>
      <c r="AM56" s="75"/>
      <c r="AN56" s="75"/>
      <c r="AO56" s="75">
        <v>16</v>
      </c>
      <c r="AP56" s="75"/>
      <c r="AQ56" s="442"/>
      <c r="AR56" s="444"/>
      <c r="AS56" s="443"/>
      <c r="AT56" s="75"/>
      <c r="AU56" s="75"/>
      <c r="AV56" s="75"/>
      <c r="AW56" s="361"/>
      <c r="AX56" s="361"/>
      <c r="AY56" s="385"/>
      <c r="AZ56" s="254"/>
      <c r="BA56" s="767">
        <f t="shared" si="6"/>
        <v>32</v>
      </c>
      <c r="BB56" s="763">
        <f t="shared" si="3"/>
        <v>0</v>
      </c>
      <c r="BC56" s="427"/>
      <c r="BD56" s="427"/>
      <c r="BE56" s="428"/>
    </row>
    <row r="57" spans="1:60" s="230" customFormat="1" ht="38.25" thickBot="1" x14ac:dyDescent="0.35">
      <c r="A57" s="435" t="s">
        <v>145</v>
      </c>
      <c r="B57" s="247" t="s">
        <v>295</v>
      </c>
      <c r="C57" s="630"/>
      <c r="D57" s="630"/>
      <c r="E57" s="630"/>
      <c r="F57" s="630"/>
      <c r="G57" s="630"/>
      <c r="H57" s="630" t="s">
        <v>161</v>
      </c>
      <c r="I57" s="630"/>
      <c r="J57" s="630"/>
      <c r="K57" s="361">
        <v>24</v>
      </c>
      <c r="L57" s="355">
        <v>0</v>
      </c>
      <c r="M57" s="355">
        <v>24</v>
      </c>
      <c r="N57" s="361">
        <v>6</v>
      </c>
      <c r="O57" s="361">
        <v>18</v>
      </c>
      <c r="P57" s="361"/>
      <c r="Q57" s="75"/>
      <c r="R57" s="75"/>
      <c r="S57" s="361"/>
      <c r="T57" s="536"/>
      <c r="U57" s="378"/>
      <c r="V57" s="362"/>
      <c r="W57" s="362"/>
      <c r="X57" s="362"/>
      <c r="Y57" s="362"/>
      <c r="Z57" s="362"/>
      <c r="AA57" s="379"/>
      <c r="AB57" s="380"/>
      <c r="AC57" s="445"/>
      <c r="AD57" s="75"/>
      <c r="AE57" s="75"/>
      <c r="AF57" s="75"/>
      <c r="AG57" s="75"/>
      <c r="AH57" s="75"/>
      <c r="AI57" s="442"/>
      <c r="AJ57" s="442"/>
      <c r="AK57" s="443"/>
      <c r="AL57" s="75"/>
      <c r="AM57" s="75"/>
      <c r="AN57" s="75"/>
      <c r="AO57" s="75">
        <v>24</v>
      </c>
      <c r="AP57" s="75"/>
      <c r="AQ57" s="442"/>
      <c r="AR57" s="444"/>
      <c r="AS57" s="443"/>
      <c r="AT57" s="75"/>
      <c r="AU57" s="75"/>
      <c r="AV57" s="75"/>
      <c r="AW57" s="361"/>
      <c r="AX57" s="361"/>
      <c r="AY57" s="385"/>
      <c r="AZ57" s="254"/>
      <c r="BA57" s="767">
        <f t="shared" si="6"/>
        <v>24</v>
      </c>
      <c r="BB57" s="763">
        <f t="shared" si="3"/>
        <v>0</v>
      </c>
      <c r="BC57" s="427"/>
      <c r="BD57" s="427"/>
      <c r="BE57" s="428"/>
    </row>
    <row r="58" spans="1:60" s="487" customFormat="1" ht="35.25" customHeight="1" thickBot="1" x14ac:dyDescent="0.3">
      <c r="A58" s="623"/>
      <c r="B58" s="624" t="s">
        <v>292</v>
      </c>
      <c r="C58" s="799"/>
      <c r="D58" s="799"/>
      <c r="E58" s="800"/>
      <c r="F58" s="800"/>
      <c r="G58" s="800"/>
      <c r="H58" s="799"/>
      <c r="I58" s="799"/>
      <c r="J58" s="799"/>
      <c r="K58" s="644">
        <f>K59+K66+K72+K76</f>
        <v>1996</v>
      </c>
      <c r="L58" s="645">
        <v>32</v>
      </c>
      <c r="M58" s="645">
        <f>M59+M66+M72+M76</f>
        <v>1964</v>
      </c>
      <c r="N58" s="645">
        <f>N59+N66+N72</f>
        <v>218</v>
      </c>
      <c r="O58" s="645">
        <f>O59+O66+O72</f>
        <v>846</v>
      </c>
      <c r="P58" s="645"/>
      <c r="Q58" s="645">
        <v>64</v>
      </c>
      <c r="R58" s="645">
        <v>756</v>
      </c>
      <c r="S58" s="645">
        <f>S59+S66+S72</f>
        <v>20</v>
      </c>
      <c r="T58" s="646">
        <f>T59+T66+T72</f>
        <v>60</v>
      </c>
      <c r="U58" s="626"/>
      <c r="V58" s="615"/>
      <c r="W58" s="615"/>
      <c r="X58" s="615"/>
      <c r="Y58" s="615">
        <f>Y59</f>
        <v>118</v>
      </c>
      <c r="Z58" s="615">
        <f>Z59</f>
        <v>2</v>
      </c>
      <c r="AA58" s="616">
        <f>AA59</f>
        <v>2</v>
      </c>
      <c r="AB58" s="617">
        <f>AB59</f>
        <v>6</v>
      </c>
      <c r="AC58" s="618">
        <f>AC59</f>
        <v>96</v>
      </c>
      <c r="AD58" s="619"/>
      <c r="AE58" s="619"/>
      <c r="AF58" s="619"/>
      <c r="AG58" s="619">
        <f>AG59</f>
        <v>292</v>
      </c>
      <c r="AH58" s="619">
        <f>AH59</f>
        <v>6</v>
      </c>
      <c r="AI58" s="620">
        <f>AI59</f>
        <v>2</v>
      </c>
      <c r="AJ58" s="620">
        <f>AJ59</f>
        <v>6</v>
      </c>
      <c r="AK58" s="621">
        <f>AK59+AK66</f>
        <v>214</v>
      </c>
      <c r="AL58" s="619">
        <f>AL59+AL66</f>
        <v>4</v>
      </c>
      <c r="AM58" s="619"/>
      <c r="AN58" s="619"/>
      <c r="AO58" s="619">
        <f>AO59+AO66+AO72</f>
        <v>492</v>
      </c>
      <c r="AP58" s="619">
        <f>AP59+AP66+AP72</f>
        <v>10</v>
      </c>
      <c r="AQ58" s="620">
        <f>AQ72</f>
        <v>2</v>
      </c>
      <c r="AR58" s="622">
        <f>AR72</f>
        <v>6</v>
      </c>
      <c r="AS58" s="621">
        <f>AS59+AS66</f>
        <v>348</v>
      </c>
      <c r="AT58" s="619">
        <f>AT59+AT66</f>
        <v>10</v>
      </c>
      <c r="AU58" s="619">
        <f>AU59+AU66</f>
        <v>2</v>
      </c>
      <c r="AV58" s="619">
        <f>AV59</f>
        <v>6</v>
      </c>
      <c r="AW58" s="619">
        <f>AW59+AW66+AW76</f>
        <v>348</v>
      </c>
      <c r="AX58" s="619"/>
      <c r="AY58" s="620">
        <f>AY59+AY66</f>
        <v>6</v>
      </c>
      <c r="AZ58" s="622">
        <f>AZ59+AZ66</f>
        <v>18</v>
      </c>
      <c r="BA58" s="767">
        <f t="shared" si="6"/>
        <v>1996</v>
      </c>
      <c r="BB58" s="763">
        <f t="shared" si="3"/>
        <v>0</v>
      </c>
      <c r="BC58" s="485"/>
      <c r="BD58" s="485"/>
      <c r="BE58" s="486"/>
    </row>
    <row r="59" spans="1:60" s="550" customFormat="1" ht="55.5" customHeight="1" thickBot="1" x14ac:dyDescent="0.3">
      <c r="A59" s="591" t="s">
        <v>15</v>
      </c>
      <c r="B59" s="537" t="s">
        <v>274</v>
      </c>
      <c r="C59" s="956"/>
      <c r="D59" s="957"/>
      <c r="E59" s="957"/>
      <c r="F59" s="957"/>
      <c r="G59" s="957"/>
      <c r="H59" s="958"/>
      <c r="I59" s="957"/>
      <c r="J59" s="959"/>
      <c r="K59" s="647">
        <v>1316</v>
      </c>
      <c r="L59" s="648">
        <v>20</v>
      </c>
      <c r="M59" s="648">
        <v>1296</v>
      </c>
      <c r="N59" s="648">
        <f>N60+N61</f>
        <v>60</v>
      </c>
      <c r="O59" s="648">
        <v>736</v>
      </c>
      <c r="P59" s="648"/>
      <c r="Q59" s="648">
        <v>64</v>
      </c>
      <c r="R59" s="648">
        <v>396</v>
      </c>
      <c r="S59" s="648">
        <v>10</v>
      </c>
      <c r="T59" s="649">
        <v>30</v>
      </c>
      <c r="U59" s="593" t="s">
        <v>236</v>
      </c>
      <c r="V59" s="593"/>
      <c r="W59" s="593"/>
      <c r="X59" s="593"/>
      <c r="Y59" s="593">
        <v>118</v>
      </c>
      <c r="Z59" s="593">
        <f>Z60</f>
        <v>2</v>
      </c>
      <c r="AA59" s="593">
        <f>AA60</f>
        <v>2</v>
      </c>
      <c r="AB59" s="593">
        <f>AB60</f>
        <v>6</v>
      </c>
      <c r="AC59" s="540">
        <v>96</v>
      </c>
      <c r="AD59" s="540"/>
      <c r="AE59" s="540"/>
      <c r="AF59" s="540"/>
      <c r="AG59" s="538">
        <f>AG60+AG61+AG62</f>
        <v>292</v>
      </c>
      <c r="AH59" s="538">
        <f>AH60+AH61</f>
        <v>6</v>
      </c>
      <c r="AI59" s="540">
        <f>AI60</f>
        <v>2</v>
      </c>
      <c r="AJ59" s="540">
        <v>6</v>
      </c>
      <c r="AK59" s="538">
        <f>AK60+AK61</f>
        <v>148</v>
      </c>
      <c r="AL59" s="538">
        <v>2</v>
      </c>
      <c r="AM59" s="538"/>
      <c r="AN59" s="538"/>
      <c r="AO59" s="538">
        <f>AO60+AO61+AO63</f>
        <v>260</v>
      </c>
      <c r="AP59" s="538">
        <f>AP60+AP61</f>
        <v>4</v>
      </c>
      <c r="AQ59" s="538"/>
      <c r="AR59" s="540"/>
      <c r="AS59" s="540">
        <f>AS60+AS61+AS64</f>
        <v>282</v>
      </c>
      <c r="AT59" s="540">
        <f>AT60+AT61</f>
        <v>6</v>
      </c>
      <c r="AU59" s="540">
        <f>AU61+AU65</f>
        <v>2</v>
      </c>
      <c r="AV59" s="540">
        <f>AV61</f>
        <v>6</v>
      </c>
      <c r="AW59" s="540">
        <f>AW60</f>
        <v>60</v>
      </c>
      <c r="AX59" s="540"/>
      <c r="AY59" s="540">
        <f>AY60+AY65</f>
        <v>4</v>
      </c>
      <c r="AZ59" s="540">
        <f>AZ60+AZ65</f>
        <v>12</v>
      </c>
      <c r="BA59" s="767">
        <f>Y59+Z59+AA59+AB59+AC59+AD59+AE59+AF59+AG59+AH59+AI59+AJ59+AK59+AL59+AM59+AN59+AO59+AP59+AQ59+AR59+AS59+AT59+AU59+AV59+AW59+AX59+AY59+AZ59</f>
        <v>1316</v>
      </c>
      <c r="BB59" s="763">
        <f t="shared" si="3"/>
        <v>0</v>
      </c>
      <c r="BC59" s="548"/>
      <c r="BD59" s="548"/>
      <c r="BE59" s="549"/>
      <c r="BH59" s="550">
        <v>296</v>
      </c>
    </row>
    <row r="60" spans="1:60" s="95" customFormat="1" ht="29.25" customHeight="1" thickBot="1" x14ac:dyDescent="0.3">
      <c r="A60" s="430" t="s">
        <v>150</v>
      </c>
      <c r="B60" s="431" t="s">
        <v>218</v>
      </c>
      <c r="C60" s="630"/>
      <c r="D60" s="630"/>
      <c r="E60" s="631"/>
      <c r="F60" s="630"/>
      <c r="G60" s="631"/>
      <c r="H60" s="630"/>
      <c r="I60" s="630"/>
      <c r="J60" s="790"/>
      <c r="K60" s="773">
        <v>694</v>
      </c>
      <c r="L60" s="489">
        <v>12</v>
      </c>
      <c r="M60" s="489">
        <v>682</v>
      </c>
      <c r="N60" s="489">
        <v>36</v>
      </c>
      <c r="O60" s="489">
        <v>558</v>
      </c>
      <c r="P60" s="489"/>
      <c r="Q60" s="489">
        <v>64</v>
      </c>
      <c r="R60" s="489"/>
      <c r="S60" s="489">
        <v>6</v>
      </c>
      <c r="T60" s="650">
        <v>18</v>
      </c>
      <c r="U60" s="363"/>
      <c r="V60" s="361"/>
      <c r="W60" s="361"/>
      <c r="X60" s="361"/>
      <c r="Y60" s="361">
        <v>118</v>
      </c>
      <c r="Z60" s="361">
        <v>2</v>
      </c>
      <c r="AA60" s="385">
        <v>2</v>
      </c>
      <c r="AB60" s="364">
        <v>6</v>
      </c>
      <c r="AC60" s="774">
        <v>96</v>
      </c>
      <c r="AD60" s="361"/>
      <c r="AE60" s="361"/>
      <c r="AF60" s="361"/>
      <c r="AG60" s="361">
        <v>110</v>
      </c>
      <c r="AH60" s="361">
        <v>4</v>
      </c>
      <c r="AI60" s="385">
        <v>2</v>
      </c>
      <c r="AJ60" s="385">
        <v>6</v>
      </c>
      <c r="AK60" s="363">
        <v>116</v>
      </c>
      <c r="AL60" s="361">
        <v>2</v>
      </c>
      <c r="AM60" s="361"/>
      <c r="AN60" s="361"/>
      <c r="AO60" s="361">
        <v>118</v>
      </c>
      <c r="AP60" s="361">
        <v>2</v>
      </c>
      <c r="AQ60" s="385"/>
      <c r="AR60" s="364"/>
      <c r="AS60" s="363">
        <v>40</v>
      </c>
      <c r="AT60" s="361">
        <v>2</v>
      </c>
      <c r="AU60" s="361" t="s">
        <v>236</v>
      </c>
      <c r="AV60" s="361"/>
      <c r="AW60" s="361">
        <v>60</v>
      </c>
      <c r="AX60" s="361"/>
      <c r="AY60" s="385">
        <v>2</v>
      </c>
      <c r="AZ60" s="254">
        <v>6</v>
      </c>
      <c r="BA60" s="767">
        <f>Y60+Z60+AA60+AB60+AC60+AG60+AH60+AI60+AJ60+AK60+AL60+AO60+AP60+AS60+AT60+AW60+AY60+AZ60</f>
        <v>694</v>
      </c>
      <c r="BB60" s="763">
        <f t="shared" si="3"/>
        <v>0</v>
      </c>
      <c r="BC60" s="429"/>
      <c r="BD60" s="429"/>
      <c r="BE60" s="404"/>
    </row>
    <row r="61" spans="1:60" s="230" customFormat="1" ht="52.5" customHeight="1" thickBot="1" x14ac:dyDescent="0.3">
      <c r="A61" s="608" t="s">
        <v>13</v>
      </c>
      <c r="B61" s="609" t="s">
        <v>275</v>
      </c>
      <c r="C61" s="630"/>
      <c r="D61" s="630"/>
      <c r="E61" s="630"/>
      <c r="F61" s="630"/>
      <c r="G61" s="631"/>
      <c r="H61" s="630"/>
      <c r="I61" s="630" t="s">
        <v>238</v>
      </c>
      <c r="J61" s="630"/>
      <c r="K61" s="773">
        <v>218</v>
      </c>
      <c r="L61" s="651">
        <v>8</v>
      </c>
      <c r="M61" s="651">
        <v>210</v>
      </c>
      <c r="N61" s="489">
        <v>24</v>
      </c>
      <c r="O61" s="651">
        <v>178</v>
      </c>
      <c r="P61" s="651"/>
      <c r="Q61" s="489"/>
      <c r="R61" s="489"/>
      <c r="S61" s="651">
        <v>2</v>
      </c>
      <c r="T61" s="650">
        <v>6</v>
      </c>
      <c r="U61" s="363"/>
      <c r="V61" s="361"/>
      <c r="W61" s="361"/>
      <c r="X61" s="361"/>
      <c r="Y61" s="361"/>
      <c r="Z61" s="361"/>
      <c r="AA61" s="385"/>
      <c r="AB61" s="364"/>
      <c r="AC61" s="774"/>
      <c r="AD61" s="361"/>
      <c r="AE61" s="361"/>
      <c r="AF61" s="361"/>
      <c r="AG61" s="361">
        <v>38</v>
      </c>
      <c r="AH61" s="361">
        <v>2</v>
      </c>
      <c r="AI61" s="385"/>
      <c r="AJ61" s="385"/>
      <c r="AK61" s="363">
        <v>32</v>
      </c>
      <c r="AL61" s="361"/>
      <c r="AM61" s="361"/>
      <c r="AN61" s="361"/>
      <c r="AO61" s="361">
        <v>70</v>
      </c>
      <c r="AP61" s="361">
        <v>2</v>
      </c>
      <c r="AQ61" s="385"/>
      <c r="AR61" s="364"/>
      <c r="AS61" s="363">
        <v>62</v>
      </c>
      <c r="AT61" s="361">
        <v>4</v>
      </c>
      <c r="AU61" s="361">
        <v>2</v>
      </c>
      <c r="AV61" s="361">
        <v>6</v>
      </c>
      <c r="AW61" s="361"/>
      <c r="AX61" s="361"/>
      <c r="AY61" s="385"/>
      <c r="AZ61" s="254"/>
      <c r="BA61" s="767">
        <f t="shared" si="6"/>
        <v>218</v>
      </c>
      <c r="BB61" s="763">
        <f t="shared" si="3"/>
        <v>0</v>
      </c>
      <c r="BC61" s="427"/>
      <c r="BD61" s="427"/>
      <c r="BE61" s="428"/>
    </row>
    <row r="62" spans="1:60" s="230" customFormat="1" ht="52.5" customHeight="1" thickBot="1" x14ac:dyDescent="0.3">
      <c r="A62" s="629" t="s">
        <v>296</v>
      </c>
      <c r="B62" s="106" t="s">
        <v>276</v>
      </c>
      <c r="C62" s="630"/>
      <c r="D62" s="630"/>
      <c r="E62" s="630"/>
      <c r="F62" s="630" t="s">
        <v>161</v>
      </c>
      <c r="G62" s="631"/>
      <c r="H62" s="630"/>
      <c r="I62" s="630"/>
      <c r="J62" s="630"/>
      <c r="K62" s="773">
        <v>144</v>
      </c>
      <c r="L62" s="651">
        <v>0</v>
      </c>
      <c r="M62" s="651">
        <v>144</v>
      </c>
      <c r="N62" s="489"/>
      <c r="O62" s="651"/>
      <c r="P62" s="651"/>
      <c r="Q62" s="489"/>
      <c r="R62" s="489">
        <v>144</v>
      </c>
      <c r="S62" s="651"/>
      <c r="T62" s="650"/>
      <c r="U62" s="363"/>
      <c r="V62" s="361"/>
      <c r="W62" s="361"/>
      <c r="X62" s="361"/>
      <c r="Y62" s="361"/>
      <c r="Z62" s="361"/>
      <c r="AA62" s="385"/>
      <c r="AB62" s="364"/>
      <c r="AC62" s="445"/>
      <c r="AD62" s="75"/>
      <c r="AE62" s="75"/>
      <c r="AF62" s="75"/>
      <c r="AG62" s="361">
        <v>144</v>
      </c>
      <c r="AH62" s="361"/>
      <c r="AI62" s="385"/>
      <c r="AJ62" s="385"/>
      <c r="AK62" s="363"/>
      <c r="AL62" s="361"/>
      <c r="AM62" s="361"/>
      <c r="AN62" s="361"/>
      <c r="AO62" s="361"/>
      <c r="AP62" s="361"/>
      <c r="AQ62" s="385"/>
      <c r="AR62" s="364"/>
      <c r="AS62" s="363"/>
      <c r="AT62" s="75"/>
      <c r="AU62" s="75"/>
      <c r="AV62" s="75"/>
      <c r="AW62" s="361"/>
      <c r="AX62" s="361"/>
      <c r="AY62" s="385"/>
      <c r="AZ62" s="254"/>
      <c r="BA62" s="767">
        <f t="shared" si="6"/>
        <v>144</v>
      </c>
      <c r="BB62" s="763">
        <f t="shared" si="3"/>
        <v>0</v>
      </c>
      <c r="BC62" s="427"/>
      <c r="BD62" s="427"/>
      <c r="BE62" s="428"/>
    </row>
    <row r="63" spans="1:60" s="95" customFormat="1" ht="87" customHeight="1" thickBot="1" x14ac:dyDescent="0.3">
      <c r="A63" s="629" t="s">
        <v>297</v>
      </c>
      <c r="B63" s="106" t="s">
        <v>277</v>
      </c>
      <c r="C63" s="630"/>
      <c r="D63" s="630"/>
      <c r="E63" s="630"/>
      <c r="F63" s="630"/>
      <c r="G63" s="631"/>
      <c r="H63" s="630" t="s">
        <v>161</v>
      </c>
      <c r="I63" s="630"/>
      <c r="J63" s="630"/>
      <c r="K63" s="773">
        <v>72</v>
      </c>
      <c r="L63" s="489">
        <v>0</v>
      </c>
      <c r="M63" s="489">
        <v>72</v>
      </c>
      <c r="N63" s="489"/>
      <c r="O63" s="489"/>
      <c r="P63" s="489"/>
      <c r="Q63" s="489"/>
      <c r="R63" s="489">
        <v>72</v>
      </c>
      <c r="S63" s="489"/>
      <c r="T63" s="650"/>
      <c r="U63" s="443"/>
      <c r="V63" s="75"/>
      <c r="W63" s="75"/>
      <c r="X63" s="75"/>
      <c r="Y63" s="75"/>
      <c r="Z63" s="75"/>
      <c r="AA63" s="442"/>
      <c r="AB63" s="444"/>
      <c r="AC63" s="445"/>
      <c r="AD63" s="75"/>
      <c r="AE63" s="75"/>
      <c r="AF63" s="75"/>
      <c r="AG63" s="361"/>
      <c r="AH63" s="361"/>
      <c r="AI63" s="385"/>
      <c r="AJ63" s="385"/>
      <c r="AK63" s="363"/>
      <c r="AL63" s="361"/>
      <c r="AM63" s="361"/>
      <c r="AN63" s="361"/>
      <c r="AO63" s="361">
        <v>72</v>
      </c>
      <c r="AP63" s="361"/>
      <c r="AQ63" s="385"/>
      <c r="AR63" s="364"/>
      <c r="AS63" s="363"/>
      <c r="AT63" s="75"/>
      <c r="AU63" s="75"/>
      <c r="AV63" s="75"/>
      <c r="AW63" s="75"/>
      <c r="AX63" s="75"/>
      <c r="AY63" s="442"/>
      <c r="AZ63" s="446"/>
      <c r="BA63" s="767">
        <f t="shared" si="6"/>
        <v>72</v>
      </c>
      <c r="BB63" s="763">
        <f t="shared" si="3"/>
        <v>0</v>
      </c>
      <c r="BC63" s="429"/>
      <c r="BD63" s="429"/>
      <c r="BE63" s="404"/>
    </row>
    <row r="64" spans="1:60" s="95" customFormat="1" ht="90.75" customHeight="1" thickBot="1" x14ac:dyDescent="0.3">
      <c r="A64" s="629" t="s">
        <v>183</v>
      </c>
      <c r="B64" s="106" t="s">
        <v>278</v>
      </c>
      <c r="C64" s="630"/>
      <c r="D64" s="630"/>
      <c r="E64" s="630"/>
      <c r="F64" s="630"/>
      <c r="G64" s="631"/>
      <c r="H64" s="630"/>
      <c r="I64" s="630"/>
      <c r="J64" s="630" t="s">
        <v>161</v>
      </c>
      <c r="K64" s="773">
        <v>180</v>
      </c>
      <c r="L64" s="489">
        <v>0</v>
      </c>
      <c r="M64" s="489">
        <v>180</v>
      </c>
      <c r="N64" s="489"/>
      <c r="O64" s="489"/>
      <c r="P64" s="489"/>
      <c r="Q64" s="489"/>
      <c r="R64" s="489">
        <v>180</v>
      </c>
      <c r="S64" s="489"/>
      <c r="T64" s="650"/>
      <c r="U64" s="443"/>
      <c r="V64" s="75"/>
      <c r="W64" s="75"/>
      <c r="X64" s="75"/>
      <c r="Y64" s="75"/>
      <c r="Z64" s="75"/>
      <c r="AA64" s="442"/>
      <c r="AB64" s="444"/>
      <c r="AC64" s="445"/>
      <c r="AD64" s="75"/>
      <c r="AE64" s="75"/>
      <c r="AF64" s="75"/>
      <c r="AG64" s="361"/>
      <c r="AH64" s="361"/>
      <c r="AI64" s="385"/>
      <c r="AJ64" s="385"/>
      <c r="AK64" s="363"/>
      <c r="AL64" s="361"/>
      <c r="AM64" s="361"/>
      <c r="AN64" s="361"/>
      <c r="AO64" s="361"/>
      <c r="AP64" s="361"/>
      <c r="AQ64" s="385"/>
      <c r="AR64" s="364"/>
      <c r="AS64" s="363">
        <v>180</v>
      </c>
      <c r="AT64" s="75"/>
      <c r="AU64" s="75"/>
      <c r="AV64" s="75"/>
      <c r="AW64" s="75"/>
      <c r="AX64" s="75"/>
      <c r="AY64" s="442"/>
      <c r="AZ64" s="446"/>
      <c r="BA64" s="767">
        <f t="shared" si="6"/>
        <v>180</v>
      </c>
      <c r="BB64" s="763">
        <f t="shared" si="3"/>
        <v>0</v>
      </c>
      <c r="BC64" s="429"/>
      <c r="BD64" s="429"/>
      <c r="BE64" s="404"/>
    </row>
    <row r="65" spans="1:57" s="230" customFormat="1" ht="55.5" customHeight="1" thickBot="1" x14ac:dyDescent="0.3">
      <c r="A65" s="251"/>
      <c r="B65" s="247" t="s">
        <v>279</v>
      </c>
      <c r="C65" s="630"/>
      <c r="D65" s="630"/>
      <c r="E65" s="630"/>
      <c r="F65" s="630"/>
      <c r="G65" s="630"/>
      <c r="H65" s="630"/>
      <c r="I65" s="630"/>
      <c r="J65" s="630" t="s">
        <v>238</v>
      </c>
      <c r="K65" s="652">
        <v>8</v>
      </c>
      <c r="L65" s="651">
        <v>0</v>
      </c>
      <c r="M65" s="651">
        <v>8</v>
      </c>
      <c r="N65" s="489"/>
      <c r="O65" s="651"/>
      <c r="P65" s="651"/>
      <c r="Q65" s="489"/>
      <c r="R65" s="489"/>
      <c r="S65" s="651">
        <v>2</v>
      </c>
      <c r="T65" s="650">
        <v>6</v>
      </c>
      <c r="U65" s="363"/>
      <c r="V65" s="361"/>
      <c r="W65" s="361"/>
      <c r="X65" s="361"/>
      <c r="Y65" s="361"/>
      <c r="Z65" s="361"/>
      <c r="AA65" s="385"/>
      <c r="AB65" s="364"/>
      <c r="AC65" s="445"/>
      <c r="AD65" s="75"/>
      <c r="AE65" s="75"/>
      <c r="AF65" s="75"/>
      <c r="AG65" s="75"/>
      <c r="AH65" s="75"/>
      <c r="AI65" s="442"/>
      <c r="AJ65" s="442"/>
      <c r="AK65" s="443"/>
      <c r="AL65" s="75"/>
      <c r="AM65" s="75"/>
      <c r="AN65" s="75"/>
      <c r="AO65" s="75"/>
      <c r="AP65" s="75"/>
      <c r="AQ65" s="442"/>
      <c r="AR65" s="444"/>
      <c r="AS65" s="443"/>
      <c r="AT65" s="75"/>
      <c r="AU65" s="75"/>
      <c r="AV65" s="75"/>
      <c r="AW65" s="361"/>
      <c r="AX65" s="361"/>
      <c r="AY65" s="385">
        <v>2</v>
      </c>
      <c r="AZ65" s="254">
        <v>6</v>
      </c>
      <c r="BA65" s="767">
        <f t="shared" si="6"/>
        <v>8</v>
      </c>
      <c r="BB65" s="763">
        <f t="shared" si="3"/>
        <v>0</v>
      </c>
      <c r="BC65" s="427"/>
      <c r="BD65" s="427"/>
      <c r="BE65" s="428"/>
    </row>
    <row r="66" spans="1:57" s="550" customFormat="1" ht="45.75" customHeight="1" thickBot="1" x14ac:dyDescent="0.3">
      <c r="A66" s="592" t="s">
        <v>12</v>
      </c>
      <c r="B66" s="537" t="s">
        <v>280</v>
      </c>
      <c r="C66" s="1011"/>
      <c r="D66" s="1012"/>
      <c r="E66" s="1012"/>
      <c r="F66" s="1012"/>
      <c r="G66" s="1012"/>
      <c r="H66" s="1012"/>
      <c r="I66" s="1012"/>
      <c r="J66" s="1013"/>
      <c r="K66" s="647">
        <f>K67+K68+K69+K70+K71</f>
        <v>398</v>
      </c>
      <c r="L66" s="648">
        <v>8</v>
      </c>
      <c r="M66" s="648">
        <f>M67+M68+M69+M70+M71</f>
        <v>390</v>
      </c>
      <c r="N66" s="648">
        <f>N67+N68</f>
        <v>150</v>
      </c>
      <c r="O66" s="648">
        <v>36</v>
      </c>
      <c r="P66" s="648">
        <v>0</v>
      </c>
      <c r="Q66" s="648">
        <v>0</v>
      </c>
      <c r="R66" s="648">
        <v>180</v>
      </c>
      <c r="S66" s="648">
        <v>6</v>
      </c>
      <c r="T66" s="653">
        <v>18</v>
      </c>
      <c r="U66" s="539"/>
      <c r="V66" s="540"/>
      <c r="W66" s="540"/>
      <c r="X66" s="540"/>
      <c r="Y66" s="540"/>
      <c r="Z66" s="540"/>
      <c r="AA66" s="541"/>
      <c r="AB66" s="542"/>
      <c r="AC66" s="543"/>
      <c r="AD66" s="540"/>
      <c r="AE66" s="540"/>
      <c r="AF66" s="540"/>
      <c r="AG66" s="540"/>
      <c r="AH66" s="540"/>
      <c r="AI66" s="541"/>
      <c r="AJ66" s="541"/>
      <c r="AK66" s="544">
        <v>66</v>
      </c>
      <c r="AL66" s="538">
        <v>2</v>
      </c>
      <c r="AM66" s="538"/>
      <c r="AN66" s="538"/>
      <c r="AO66" s="538">
        <f>AO67+AO68</f>
        <v>70</v>
      </c>
      <c r="AP66" s="538">
        <v>2</v>
      </c>
      <c r="AQ66" s="545">
        <v>0</v>
      </c>
      <c r="AR66" s="546">
        <v>0</v>
      </c>
      <c r="AS66" s="539">
        <f>AS68+AS69</f>
        <v>66</v>
      </c>
      <c r="AT66" s="540">
        <v>4</v>
      </c>
      <c r="AU66" s="540">
        <f>+AU71</f>
        <v>0</v>
      </c>
      <c r="AV66" s="540">
        <f>AV71</f>
        <v>0</v>
      </c>
      <c r="AW66" s="540">
        <f>AW69+AW70</f>
        <v>180</v>
      </c>
      <c r="AX66" s="540"/>
      <c r="AY66" s="541">
        <v>2</v>
      </c>
      <c r="AZ66" s="547">
        <v>6</v>
      </c>
      <c r="BA66" s="769">
        <f>AK66+AL66+AO66+AP66+AS66+AT66+AW66+AY66+AZ66</f>
        <v>398</v>
      </c>
      <c r="BB66" s="763">
        <f t="shared" si="3"/>
        <v>0</v>
      </c>
      <c r="BC66" s="548"/>
      <c r="BD66" s="548"/>
      <c r="BE66" s="549"/>
    </row>
    <row r="67" spans="1:57" s="230" customFormat="1" ht="63" customHeight="1" thickBot="1" x14ac:dyDescent="0.3">
      <c r="A67" s="436" t="s">
        <v>159</v>
      </c>
      <c r="B67" s="437" t="s">
        <v>281</v>
      </c>
      <c r="C67" s="630"/>
      <c r="D67" s="630"/>
      <c r="E67" s="630"/>
      <c r="F67" s="630"/>
      <c r="G67" s="630"/>
      <c r="H67" s="630" t="s">
        <v>161</v>
      </c>
      <c r="I67" s="630"/>
      <c r="J67" s="630"/>
      <c r="K67" s="652">
        <v>110</v>
      </c>
      <c r="L67" s="651">
        <v>4</v>
      </c>
      <c r="M67" s="651">
        <v>106</v>
      </c>
      <c r="N67" s="489">
        <v>78</v>
      </c>
      <c r="O67" s="651">
        <v>20</v>
      </c>
      <c r="P67" s="651"/>
      <c r="Q67" s="489"/>
      <c r="R67" s="489"/>
      <c r="S67" s="651">
        <v>2</v>
      </c>
      <c r="T67" s="650">
        <v>6</v>
      </c>
      <c r="U67" s="363"/>
      <c r="V67" s="361"/>
      <c r="W67" s="361"/>
      <c r="X67" s="361"/>
      <c r="Y67" s="361"/>
      <c r="Z67" s="361"/>
      <c r="AA67" s="385"/>
      <c r="AB67" s="364"/>
      <c r="AC67" s="445"/>
      <c r="AD67" s="75"/>
      <c r="AE67" s="75"/>
      <c r="AF67" s="75"/>
      <c r="AG67" s="75"/>
      <c r="AH67" s="75"/>
      <c r="AI67" s="442"/>
      <c r="AJ67" s="442"/>
      <c r="AK67" s="443">
        <v>66</v>
      </c>
      <c r="AL67" s="75">
        <v>2</v>
      </c>
      <c r="AM67" s="75"/>
      <c r="AN67" s="75"/>
      <c r="AO67" s="75">
        <v>40</v>
      </c>
      <c r="AP67" s="75">
        <v>2</v>
      </c>
      <c r="AQ67" s="442"/>
      <c r="AR67" s="444"/>
      <c r="AS67" s="443"/>
      <c r="AT67" s="75"/>
      <c r="AU67" s="75"/>
      <c r="AV67" s="75"/>
      <c r="AW67" s="361"/>
      <c r="AX67" s="361"/>
      <c r="AY67" s="385"/>
      <c r="AZ67" s="254"/>
      <c r="BA67" s="768">
        <f>AK67+AL67+AO67+AP67</f>
        <v>110</v>
      </c>
      <c r="BB67" s="763">
        <f t="shared" si="3"/>
        <v>0</v>
      </c>
      <c r="BC67" s="427"/>
      <c r="BD67" s="427"/>
      <c r="BE67" s="428"/>
    </row>
    <row r="68" spans="1:57" s="230" customFormat="1" ht="63" customHeight="1" thickBot="1" x14ac:dyDescent="0.3">
      <c r="A68" s="434" t="s">
        <v>220</v>
      </c>
      <c r="B68" s="438" t="s">
        <v>282</v>
      </c>
      <c r="C68" s="630"/>
      <c r="D68" s="630"/>
      <c r="E68" s="630"/>
      <c r="F68" s="630"/>
      <c r="G68" s="630"/>
      <c r="H68" s="631"/>
      <c r="I68" s="630" t="s">
        <v>161</v>
      </c>
      <c r="J68" s="630"/>
      <c r="K68" s="652">
        <v>100</v>
      </c>
      <c r="L68" s="651">
        <v>4</v>
      </c>
      <c r="M68" s="651">
        <v>96</v>
      </c>
      <c r="N68" s="489">
        <v>72</v>
      </c>
      <c r="O68" s="651">
        <v>16</v>
      </c>
      <c r="P68" s="651"/>
      <c r="Q68" s="489"/>
      <c r="R68" s="489"/>
      <c r="S68" s="651">
        <v>2</v>
      </c>
      <c r="T68" s="650">
        <v>6</v>
      </c>
      <c r="U68" s="363"/>
      <c r="V68" s="361"/>
      <c r="W68" s="361"/>
      <c r="X68" s="361"/>
      <c r="Y68" s="361"/>
      <c r="Z68" s="361"/>
      <c r="AA68" s="385"/>
      <c r="AB68" s="364"/>
      <c r="AC68" s="445"/>
      <c r="AD68" s="75"/>
      <c r="AE68" s="75"/>
      <c r="AF68" s="75"/>
      <c r="AG68" s="75"/>
      <c r="AH68" s="75"/>
      <c r="AI68" s="442"/>
      <c r="AJ68" s="442"/>
      <c r="AK68" s="443"/>
      <c r="AL68" s="75"/>
      <c r="AM68" s="75"/>
      <c r="AN68" s="75"/>
      <c r="AO68" s="75">
        <v>30</v>
      </c>
      <c r="AP68" s="75"/>
      <c r="AQ68" s="442"/>
      <c r="AR68" s="444"/>
      <c r="AS68" s="443">
        <v>66</v>
      </c>
      <c r="AT68" s="75">
        <v>4</v>
      </c>
      <c r="AU68" s="75"/>
      <c r="AV68" s="75"/>
      <c r="AW68" s="361"/>
      <c r="AX68" s="361"/>
      <c r="AY68" s="385"/>
      <c r="AZ68" s="254"/>
      <c r="BA68" s="768">
        <f>AO68+AS68+AT68</f>
        <v>100</v>
      </c>
      <c r="BB68" s="763">
        <f t="shared" si="3"/>
        <v>0</v>
      </c>
      <c r="BC68" s="427"/>
      <c r="BD68" s="427"/>
      <c r="BE68" s="428"/>
    </row>
    <row r="69" spans="1:57" s="95" customFormat="1" ht="76.5" customHeight="1" thickBot="1" x14ac:dyDescent="0.3">
      <c r="A69" s="534" t="s">
        <v>63</v>
      </c>
      <c r="B69" s="106" t="s">
        <v>283</v>
      </c>
      <c r="C69" s="630"/>
      <c r="D69" s="630"/>
      <c r="E69" s="630"/>
      <c r="F69" s="630"/>
      <c r="G69" s="630"/>
      <c r="H69" s="630"/>
      <c r="I69" s="630" t="s">
        <v>161</v>
      </c>
      <c r="J69" s="630"/>
      <c r="K69" s="654">
        <v>72</v>
      </c>
      <c r="L69" s="489">
        <v>0</v>
      </c>
      <c r="M69" s="489">
        <v>72</v>
      </c>
      <c r="N69" s="489"/>
      <c r="O69" s="489"/>
      <c r="P69" s="489"/>
      <c r="Q69" s="489"/>
      <c r="R69" s="489">
        <v>72</v>
      </c>
      <c r="S69" s="489"/>
      <c r="T69" s="650"/>
      <c r="U69" s="443"/>
      <c r="V69" s="75"/>
      <c r="W69" s="75"/>
      <c r="X69" s="75"/>
      <c r="Y69" s="75"/>
      <c r="Z69" s="75"/>
      <c r="AA69" s="442"/>
      <c r="AB69" s="444"/>
      <c r="AC69" s="445"/>
      <c r="AD69" s="75"/>
      <c r="AE69" s="75"/>
      <c r="AF69" s="75"/>
      <c r="AG69" s="75"/>
      <c r="AH69" s="75"/>
      <c r="AI69" s="442"/>
      <c r="AJ69" s="442"/>
      <c r="AK69" s="443"/>
      <c r="AL69" s="75"/>
      <c r="AM69" s="75"/>
      <c r="AN69" s="75"/>
      <c r="AO69" s="75"/>
      <c r="AP69" s="75"/>
      <c r="AQ69" s="442"/>
      <c r="AR69" s="444"/>
      <c r="AS69" s="443"/>
      <c r="AT69" s="75"/>
      <c r="AU69" s="75"/>
      <c r="AV69" s="75"/>
      <c r="AW69" s="361">
        <v>72</v>
      </c>
      <c r="AX69" s="75"/>
      <c r="AY69" s="442"/>
      <c r="AZ69" s="446"/>
      <c r="BA69" s="768">
        <f t="shared" ref="BA69:BA75" si="7">SUM(U69:AZ69)</f>
        <v>72</v>
      </c>
      <c r="BB69" s="763">
        <f t="shared" si="3"/>
        <v>0</v>
      </c>
      <c r="BC69" s="429"/>
      <c r="BD69" s="429"/>
      <c r="BE69" s="404"/>
    </row>
    <row r="70" spans="1:57" s="95" customFormat="1" ht="75" customHeight="1" thickBot="1" x14ac:dyDescent="0.3">
      <c r="A70" s="534" t="s">
        <v>64</v>
      </c>
      <c r="B70" s="106" t="s">
        <v>284</v>
      </c>
      <c r="C70" s="630"/>
      <c r="D70" s="630"/>
      <c r="E70" s="630"/>
      <c r="F70" s="630"/>
      <c r="G70" s="630"/>
      <c r="H70" s="630"/>
      <c r="I70" s="630"/>
      <c r="J70" s="630" t="s">
        <v>161</v>
      </c>
      <c r="K70" s="654">
        <v>108</v>
      </c>
      <c r="L70" s="489">
        <v>0</v>
      </c>
      <c r="M70" s="489">
        <v>108</v>
      </c>
      <c r="N70" s="489"/>
      <c r="O70" s="489"/>
      <c r="P70" s="489"/>
      <c r="Q70" s="489"/>
      <c r="R70" s="489">
        <v>108</v>
      </c>
      <c r="S70" s="489"/>
      <c r="T70" s="650"/>
      <c r="U70" s="443"/>
      <c r="V70" s="75"/>
      <c r="W70" s="75"/>
      <c r="X70" s="75"/>
      <c r="Y70" s="75"/>
      <c r="Z70" s="75"/>
      <c r="AA70" s="442"/>
      <c r="AB70" s="444"/>
      <c r="AC70" s="445"/>
      <c r="AD70" s="75"/>
      <c r="AE70" s="75"/>
      <c r="AF70" s="75"/>
      <c r="AG70" s="75"/>
      <c r="AH70" s="75"/>
      <c r="AI70" s="442"/>
      <c r="AJ70" s="442"/>
      <c r="AK70" s="443"/>
      <c r="AL70" s="75"/>
      <c r="AM70" s="75"/>
      <c r="AN70" s="75"/>
      <c r="AO70" s="75"/>
      <c r="AP70" s="75"/>
      <c r="AQ70" s="442"/>
      <c r="AR70" s="444"/>
      <c r="AS70" s="443"/>
      <c r="AT70" s="75"/>
      <c r="AU70" s="75"/>
      <c r="AV70" s="75"/>
      <c r="AW70" s="361">
        <v>108</v>
      </c>
      <c r="AX70" s="75"/>
      <c r="AY70" s="442"/>
      <c r="AZ70" s="446"/>
      <c r="BA70" s="768">
        <f t="shared" si="7"/>
        <v>108</v>
      </c>
      <c r="BB70" s="763">
        <f t="shared" si="3"/>
        <v>0</v>
      </c>
      <c r="BC70" s="429"/>
      <c r="BD70" s="429"/>
      <c r="BE70" s="404"/>
    </row>
    <row r="71" spans="1:57" s="230" customFormat="1" ht="81.75" customHeight="1" thickBot="1" x14ac:dyDescent="0.3">
      <c r="A71" s="251"/>
      <c r="B71" s="247" t="s">
        <v>285</v>
      </c>
      <c r="C71" s="630"/>
      <c r="D71" s="630"/>
      <c r="E71" s="630"/>
      <c r="F71" s="630"/>
      <c r="G71" s="630"/>
      <c r="H71" s="630"/>
      <c r="I71" s="630"/>
      <c r="J71" s="630" t="s">
        <v>238</v>
      </c>
      <c r="K71" s="652">
        <v>8</v>
      </c>
      <c r="L71" s="651">
        <v>0</v>
      </c>
      <c r="M71" s="651">
        <v>8</v>
      </c>
      <c r="N71" s="489"/>
      <c r="O71" s="651"/>
      <c r="P71" s="651"/>
      <c r="Q71" s="489"/>
      <c r="R71" s="489"/>
      <c r="S71" s="651">
        <v>2</v>
      </c>
      <c r="T71" s="650">
        <v>6</v>
      </c>
      <c r="U71" s="363"/>
      <c r="V71" s="361"/>
      <c r="W71" s="361"/>
      <c r="X71" s="361"/>
      <c r="Y71" s="361"/>
      <c r="Z71" s="361"/>
      <c r="AA71" s="385"/>
      <c r="AB71" s="364"/>
      <c r="AC71" s="445"/>
      <c r="AD71" s="75"/>
      <c r="AE71" s="75"/>
      <c r="AF71" s="75"/>
      <c r="AG71" s="75"/>
      <c r="AH71" s="75"/>
      <c r="AI71" s="442"/>
      <c r="AJ71" s="442"/>
      <c r="AK71" s="443"/>
      <c r="AL71" s="75"/>
      <c r="AM71" s="75"/>
      <c r="AN71" s="75"/>
      <c r="AO71" s="75"/>
      <c r="AP71" s="75"/>
      <c r="AQ71" s="442"/>
      <c r="AR71" s="444"/>
      <c r="AS71" s="443"/>
      <c r="AT71" s="75"/>
      <c r="AU71" s="75"/>
      <c r="AV71" s="75"/>
      <c r="AW71" s="361"/>
      <c r="AX71" s="361"/>
      <c r="AY71" s="385">
        <v>2</v>
      </c>
      <c r="AZ71" s="254">
        <v>6</v>
      </c>
      <c r="BA71" s="768">
        <f t="shared" si="7"/>
        <v>8</v>
      </c>
      <c r="BB71" s="763">
        <f t="shared" si="3"/>
        <v>0</v>
      </c>
      <c r="BC71" s="427"/>
      <c r="BD71" s="427"/>
      <c r="BE71" s="428"/>
    </row>
    <row r="72" spans="1:57" s="550" customFormat="1" ht="55.5" customHeight="1" thickBot="1" x14ac:dyDescent="0.3">
      <c r="A72" s="592" t="s">
        <v>10</v>
      </c>
      <c r="B72" s="537" t="s">
        <v>286</v>
      </c>
      <c r="C72" s="1011"/>
      <c r="D72" s="1012"/>
      <c r="E72" s="1012"/>
      <c r="F72" s="1012"/>
      <c r="G72" s="1012"/>
      <c r="H72" s="1012"/>
      <c r="I72" s="1012"/>
      <c r="J72" s="1013"/>
      <c r="K72" s="647">
        <f>K73+K74+K75</f>
        <v>174</v>
      </c>
      <c r="L72" s="648">
        <v>4</v>
      </c>
      <c r="M72" s="648">
        <f>M73+M74+M75</f>
        <v>170</v>
      </c>
      <c r="N72" s="648">
        <v>8</v>
      </c>
      <c r="O72" s="648">
        <f>O73</f>
        <v>74</v>
      </c>
      <c r="P72" s="648" t="s">
        <v>236</v>
      </c>
      <c r="Q72" s="648" t="s">
        <v>236</v>
      </c>
      <c r="R72" s="648">
        <v>72</v>
      </c>
      <c r="S72" s="648">
        <v>4</v>
      </c>
      <c r="T72" s="653">
        <v>12</v>
      </c>
      <c r="U72" s="539"/>
      <c r="V72" s="540"/>
      <c r="W72" s="540"/>
      <c r="X72" s="540"/>
      <c r="Y72" s="540"/>
      <c r="Z72" s="540"/>
      <c r="AA72" s="541"/>
      <c r="AB72" s="542"/>
      <c r="AC72" s="543"/>
      <c r="AD72" s="540"/>
      <c r="AE72" s="540"/>
      <c r="AF72" s="540"/>
      <c r="AG72" s="540"/>
      <c r="AH72" s="540"/>
      <c r="AI72" s="541"/>
      <c r="AJ72" s="541"/>
      <c r="AK72" s="539"/>
      <c r="AL72" s="538"/>
      <c r="AM72" s="538"/>
      <c r="AN72" s="538"/>
      <c r="AO72" s="538">
        <f>AO73+AO74</f>
        <v>162</v>
      </c>
      <c r="AP72" s="538">
        <f>AP73</f>
        <v>4</v>
      </c>
      <c r="AQ72" s="545">
        <f>AQ75</f>
        <v>2</v>
      </c>
      <c r="AR72" s="542">
        <f>AR75</f>
        <v>6</v>
      </c>
      <c r="AS72" s="544"/>
      <c r="AT72" s="538"/>
      <c r="AU72" s="538"/>
      <c r="AV72" s="538">
        <f>AV75</f>
        <v>0</v>
      </c>
      <c r="AW72" s="538"/>
      <c r="AX72" s="538"/>
      <c r="AY72" s="545"/>
      <c r="AZ72" s="547"/>
      <c r="BA72" s="769">
        <f t="shared" si="7"/>
        <v>174</v>
      </c>
      <c r="BB72" s="763">
        <f t="shared" si="3"/>
        <v>0</v>
      </c>
      <c r="BC72" s="548"/>
      <c r="BD72" s="548"/>
      <c r="BE72" s="549"/>
    </row>
    <row r="73" spans="1:57" s="230" customFormat="1" ht="59.25" customHeight="1" thickBot="1" x14ac:dyDescent="0.3">
      <c r="A73" s="436" t="s">
        <v>222</v>
      </c>
      <c r="B73" s="437" t="s">
        <v>287</v>
      </c>
      <c r="C73" s="630"/>
      <c r="D73" s="630"/>
      <c r="E73" s="630"/>
      <c r="F73" s="630"/>
      <c r="G73" s="630"/>
      <c r="H73" s="790"/>
      <c r="I73" s="630" t="s">
        <v>161</v>
      </c>
      <c r="J73" s="630"/>
      <c r="K73" s="652">
        <v>94</v>
      </c>
      <c r="L73" s="651">
        <v>4</v>
      </c>
      <c r="M73" s="651">
        <v>90</v>
      </c>
      <c r="N73" s="489">
        <v>8</v>
      </c>
      <c r="O73" s="651">
        <v>74</v>
      </c>
      <c r="P73" s="651"/>
      <c r="Q73" s="489"/>
      <c r="R73" s="489"/>
      <c r="S73" s="651">
        <v>2</v>
      </c>
      <c r="T73" s="650">
        <v>6</v>
      </c>
      <c r="U73" s="363"/>
      <c r="V73" s="361"/>
      <c r="W73" s="361"/>
      <c r="X73" s="361"/>
      <c r="Y73" s="361"/>
      <c r="Z73" s="361"/>
      <c r="AA73" s="385"/>
      <c r="AB73" s="364"/>
      <c r="AC73" s="445"/>
      <c r="AD73" s="75"/>
      <c r="AE73" s="75"/>
      <c r="AF73" s="75"/>
      <c r="AG73" s="75"/>
      <c r="AH73" s="75"/>
      <c r="AI73" s="442"/>
      <c r="AJ73" s="442"/>
      <c r="AK73" s="443"/>
      <c r="AL73" s="75"/>
      <c r="AM73" s="75"/>
      <c r="AN73" s="75"/>
      <c r="AO73" s="75">
        <v>90</v>
      </c>
      <c r="AP73" s="75">
        <v>4</v>
      </c>
      <c r="AQ73" s="442"/>
      <c r="AR73" s="444"/>
      <c r="AS73" s="443"/>
      <c r="AT73" s="75"/>
      <c r="AU73" s="75"/>
      <c r="AV73" s="75"/>
      <c r="AW73" s="361"/>
      <c r="AX73" s="361"/>
      <c r="AY73" s="385"/>
      <c r="AZ73" s="254"/>
      <c r="BA73" s="768">
        <f t="shared" si="7"/>
        <v>94</v>
      </c>
      <c r="BB73" s="763">
        <f t="shared" si="3"/>
        <v>0</v>
      </c>
      <c r="BC73" s="427"/>
      <c r="BD73" s="427"/>
      <c r="BE73" s="425"/>
    </row>
    <row r="74" spans="1:57" s="95" customFormat="1" ht="54" customHeight="1" thickBot="1" x14ac:dyDescent="0.3">
      <c r="A74" s="534" t="s">
        <v>66</v>
      </c>
      <c r="B74" s="340" t="s">
        <v>288</v>
      </c>
      <c r="C74" s="630"/>
      <c r="D74" s="630"/>
      <c r="E74" s="630"/>
      <c r="F74" s="630"/>
      <c r="G74" s="630"/>
      <c r="H74" s="630"/>
      <c r="I74" s="630" t="s">
        <v>161</v>
      </c>
      <c r="J74" s="630"/>
      <c r="K74" s="654">
        <v>72</v>
      </c>
      <c r="L74" s="489">
        <v>0</v>
      </c>
      <c r="M74" s="489">
        <v>72</v>
      </c>
      <c r="N74" s="489"/>
      <c r="O74" s="489"/>
      <c r="P74" s="489"/>
      <c r="Q74" s="489"/>
      <c r="R74" s="489">
        <v>72</v>
      </c>
      <c r="S74" s="489"/>
      <c r="T74" s="650"/>
      <c r="U74" s="443"/>
      <c r="V74" s="75"/>
      <c r="W74" s="75"/>
      <c r="X74" s="75"/>
      <c r="Y74" s="75"/>
      <c r="Z74" s="75"/>
      <c r="AA74" s="442"/>
      <c r="AB74" s="444"/>
      <c r="AC74" s="445"/>
      <c r="AD74" s="75"/>
      <c r="AE74" s="75"/>
      <c r="AF74" s="75"/>
      <c r="AG74" s="75"/>
      <c r="AH74" s="75"/>
      <c r="AI74" s="442"/>
      <c r="AJ74" s="442"/>
      <c r="AK74" s="443"/>
      <c r="AL74" s="75"/>
      <c r="AM74" s="75"/>
      <c r="AN74" s="75"/>
      <c r="AO74" s="361">
        <v>72</v>
      </c>
      <c r="AP74" s="75"/>
      <c r="AQ74" s="442"/>
      <c r="AR74" s="444"/>
      <c r="AS74" s="443"/>
      <c r="AT74" s="75"/>
      <c r="AU74" s="75"/>
      <c r="AV74" s="75"/>
      <c r="AW74" s="75"/>
      <c r="AX74" s="75"/>
      <c r="AY74" s="442"/>
      <c r="AZ74" s="446"/>
      <c r="BA74" s="768">
        <v>72</v>
      </c>
      <c r="BB74" s="763">
        <f t="shared" si="3"/>
        <v>0</v>
      </c>
      <c r="BC74" s="429"/>
      <c r="BD74" s="429"/>
      <c r="BE74" s="404"/>
    </row>
    <row r="75" spans="1:57" s="230" customFormat="1" ht="57.75" customHeight="1" thickBot="1" x14ac:dyDescent="0.3">
      <c r="A75" s="251" t="s">
        <v>221</v>
      </c>
      <c r="B75" s="247" t="s">
        <v>219</v>
      </c>
      <c r="C75" s="630"/>
      <c r="D75" s="630"/>
      <c r="E75" s="630"/>
      <c r="F75" s="630"/>
      <c r="G75" s="630"/>
      <c r="H75" s="630"/>
      <c r="I75" s="630" t="s">
        <v>238</v>
      </c>
      <c r="J75" s="630"/>
      <c r="K75" s="652">
        <v>8</v>
      </c>
      <c r="L75" s="651">
        <v>0</v>
      </c>
      <c r="M75" s="651">
        <v>8</v>
      </c>
      <c r="N75" s="489"/>
      <c r="O75" s="651"/>
      <c r="P75" s="651"/>
      <c r="Q75" s="489"/>
      <c r="R75" s="489"/>
      <c r="S75" s="651">
        <v>2</v>
      </c>
      <c r="T75" s="650">
        <v>6</v>
      </c>
      <c r="U75" s="363"/>
      <c r="V75" s="361"/>
      <c r="W75" s="361"/>
      <c r="X75" s="361"/>
      <c r="Y75" s="361"/>
      <c r="Z75" s="361"/>
      <c r="AA75" s="385"/>
      <c r="AB75" s="364"/>
      <c r="AC75" s="445"/>
      <c r="AD75" s="75"/>
      <c r="AE75" s="75"/>
      <c r="AF75" s="75"/>
      <c r="AG75" s="75"/>
      <c r="AH75" s="75"/>
      <c r="AI75" s="442"/>
      <c r="AJ75" s="442"/>
      <c r="AK75" s="443"/>
      <c r="AL75" s="75"/>
      <c r="AM75" s="75"/>
      <c r="AN75" s="75"/>
      <c r="AO75" s="75"/>
      <c r="AP75" s="75"/>
      <c r="AQ75" s="442">
        <v>2</v>
      </c>
      <c r="AR75" s="444">
        <v>6</v>
      </c>
      <c r="AS75" s="443"/>
      <c r="AT75" s="75"/>
      <c r="AU75" s="75"/>
      <c r="AV75" s="75"/>
      <c r="AW75" s="361"/>
      <c r="AX75" s="361"/>
      <c r="AY75" s="385"/>
      <c r="AZ75" s="254"/>
      <c r="BA75" s="768">
        <f t="shared" si="7"/>
        <v>8</v>
      </c>
      <c r="BB75" s="763">
        <f t="shared" si="3"/>
        <v>0</v>
      </c>
      <c r="BC75" s="427"/>
      <c r="BD75" s="427"/>
      <c r="BE75" s="425"/>
    </row>
    <row r="76" spans="1:57" s="550" customFormat="1" ht="36" customHeight="1" thickBot="1" x14ac:dyDescent="0.3">
      <c r="A76" s="551"/>
      <c r="B76" s="552" t="s">
        <v>289</v>
      </c>
      <c r="C76" s="630"/>
      <c r="D76" s="630"/>
      <c r="E76" s="630"/>
      <c r="F76" s="630"/>
      <c r="G76" s="630"/>
      <c r="H76" s="630"/>
      <c r="I76" s="630"/>
      <c r="J76" s="630" t="s">
        <v>161</v>
      </c>
      <c r="K76" s="647">
        <v>108</v>
      </c>
      <c r="L76" s="655"/>
      <c r="M76" s="655">
        <v>108</v>
      </c>
      <c r="N76" s="655"/>
      <c r="O76" s="655"/>
      <c r="P76" s="655"/>
      <c r="Q76" s="655"/>
      <c r="R76" s="655">
        <v>108</v>
      </c>
      <c r="S76" s="655"/>
      <c r="T76" s="650"/>
      <c r="U76" s="539"/>
      <c r="V76" s="540"/>
      <c r="W76" s="540"/>
      <c r="X76" s="540"/>
      <c r="Y76" s="540"/>
      <c r="Z76" s="540"/>
      <c r="AA76" s="541"/>
      <c r="AB76" s="542"/>
      <c r="AC76" s="543"/>
      <c r="AD76" s="540"/>
      <c r="AE76" s="540"/>
      <c r="AF76" s="540"/>
      <c r="AG76" s="540"/>
      <c r="AH76" s="540"/>
      <c r="AI76" s="541"/>
      <c r="AJ76" s="541"/>
      <c r="AK76" s="539"/>
      <c r="AL76" s="540"/>
      <c r="AM76" s="540"/>
      <c r="AN76" s="540"/>
      <c r="AO76" s="540"/>
      <c r="AP76" s="540"/>
      <c r="AQ76" s="541"/>
      <c r="AR76" s="542"/>
      <c r="AS76" s="539"/>
      <c r="AT76" s="540"/>
      <c r="AU76" s="540"/>
      <c r="AV76" s="540"/>
      <c r="AW76" s="540">
        <v>108</v>
      </c>
      <c r="AX76" s="540"/>
      <c r="AY76" s="541"/>
      <c r="AZ76" s="547"/>
      <c r="BA76" s="768">
        <f>SUM(U76:AZ76)</f>
        <v>108</v>
      </c>
      <c r="BB76" s="763">
        <f t="shared" si="3"/>
        <v>0</v>
      </c>
      <c r="BC76" s="548"/>
      <c r="BD76" s="548"/>
      <c r="BE76" s="549"/>
    </row>
    <row r="77" spans="1:57" s="550" customFormat="1" ht="36" customHeight="1" thickBot="1" x14ac:dyDescent="0.3">
      <c r="A77" s="588"/>
      <c r="B77" s="589" t="s">
        <v>185</v>
      </c>
      <c r="C77" s="630"/>
      <c r="D77" s="630"/>
      <c r="E77" s="630"/>
      <c r="F77" s="630"/>
      <c r="G77" s="630"/>
      <c r="H77" s="630"/>
      <c r="I77" s="630"/>
      <c r="J77" s="630"/>
      <c r="K77" s="661">
        <v>324</v>
      </c>
      <c r="L77" s="661"/>
      <c r="M77" s="661">
        <v>324</v>
      </c>
      <c r="N77" s="661"/>
      <c r="O77" s="661"/>
      <c r="P77" s="661"/>
      <c r="Q77" s="661"/>
      <c r="R77" s="661"/>
      <c r="S77" s="661"/>
      <c r="T77" s="662">
        <v>324</v>
      </c>
      <c r="U77" s="480"/>
      <c r="V77" s="481"/>
      <c r="W77" s="481"/>
      <c r="X77" s="481"/>
      <c r="Y77" s="481"/>
      <c r="Z77" s="481"/>
      <c r="AA77" s="482"/>
      <c r="AB77" s="483"/>
      <c r="AC77" s="590"/>
      <c r="AD77" s="481"/>
      <c r="AE77" s="481"/>
      <c r="AF77" s="481"/>
      <c r="AG77" s="481"/>
      <c r="AH77" s="481"/>
      <c r="AI77" s="482"/>
      <c r="AJ77" s="482"/>
      <c r="AK77" s="480"/>
      <c r="AL77" s="481"/>
      <c r="AM77" s="481"/>
      <c r="AN77" s="481"/>
      <c r="AO77" s="481"/>
      <c r="AP77" s="481"/>
      <c r="AQ77" s="482"/>
      <c r="AR77" s="483"/>
      <c r="AS77" s="480"/>
      <c r="AT77" s="481"/>
      <c r="AU77" s="481"/>
      <c r="AV77" s="481"/>
      <c r="AW77" s="481"/>
      <c r="AX77" s="481"/>
      <c r="AY77" s="482"/>
      <c r="AZ77" s="484">
        <v>324</v>
      </c>
      <c r="BA77" s="768"/>
      <c r="BB77" s="763">
        <f t="shared" si="3"/>
        <v>324</v>
      </c>
      <c r="BC77" s="548"/>
      <c r="BD77" s="548"/>
      <c r="BE77" s="549"/>
    </row>
    <row r="78" spans="1:57" s="95" customFormat="1" ht="32.25" hidden="1" customHeight="1" x14ac:dyDescent="0.25">
      <c r="A78" s="350"/>
      <c r="B78" s="248"/>
      <c r="C78" s="987"/>
      <c r="D78" s="988"/>
      <c r="E78" s="989"/>
      <c r="F78" s="989"/>
      <c r="G78" s="989"/>
      <c r="H78" s="988"/>
      <c r="I78" s="988"/>
      <c r="J78" s="990"/>
      <c r="K78" s="351"/>
      <c r="L78" s="966"/>
      <c r="M78" s="967"/>
      <c r="N78" s="560"/>
      <c r="O78" s="351"/>
      <c r="P78" s="351"/>
      <c r="Q78" s="460"/>
      <c r="R78" s="460"/>
      <c r="S78" s="351"/>
      <c r="T78" s="604"/>
      <c r="U78" s="352"/>
      <c r="V78" s="351"/>
      <c r="W78" s="351"/>
      <c r="X78" s="351"/>
      <c r="Y78" s="351"/>
      <c r="Z78" s="351"/>
      <c r="AA78" s="412"/>
      <c r="AB78" s="353"/>
      <c r="AC78" s="528"/>
      <c r="AD78" s="460"/>
      <c r="AE78" s="460"/>
      <c r="AF78" s="460"/>
      <c r="AG78" s="460"/>
      <c r="AH78" s="460"/>
      <c r="AI78" s="471"/>
      <c r="AJ78" s="471"/>
      <c r="AK78" s="457"/>
      <c r="AL78" s="460"/>
      <c r="AM78" s="460"/>
      <c r="AN78" s="460"/>
      <c r="AO78" s="460"/>
      <c r="AP78" s="460"/>
      <c r="AQ78" s="471"/>
      <c r="AR78" s="533"/>
      <c r="AS78" s="457"/>
      <c r="AT78" s="460"/>
      <c r="AU78" s="460"/>
      <c r="AV78" s="460"/>
      <c r="AW78" s="371"/>
      <c r="AX78" s="351"/>
      <c r="AY78" s="412"/>
      <c r="AZ78" s="353">
        <f>AZ79-AZ84-AZ85</f>
        <v>348</v>
      </c>
      <c r="BA78" s="768">
        <f>SUM(U78:AZ78)</f>
        <v>348</v>
      </c>
      <c r="BB78" s="53"/>
      <c r="BC78" s="429"/>
      <c r="BD78" s="429"/>
      <c r="BE78" s="425"/>
    </row>
    <row r="79" spans="1:57" s="95" customFormat="1" ht="37.5" customHeight="1" thickTop="1" thickBot="1" x14ac:dyDescent="0.3">
      <c r="A79" s="387"/>
      <c r="B79" s="388" t="s">
        <v>202</v>
      </c>
      <c r="C79" s="801"/>
      <c r="D79" s="802"/>
      <c r="E79" s="802" t="s">
        <v>209</v>
      </c>
      <c r="F79" s="802" t="s">
        <v>209</v>
      </c>
      <c r="G79" s="802" t="s">
        <v>210</v>
      </c>
      <c r="H79" s="802"/>
      <c r="I79" s="802"/>
      <c r="J79" s="803"/>
      <c r="K79" s="389">
        <f>K17+K38+K47+K58+K77</f>
        <v>6012</v>
      </c>
      <c r="L79" s="389">
        <f>L17+L38+L47+L58</f>
        <v>620</v>
      </c>
      <c r="M79" s="389">
        <f>M17+M38+M47+M58+M77</f>
        <v>5392</v>
      </c>
      <c r="N79" s="561">
        <f>N17+N38+N47+N58</f>
        <v>1248</v>
      </c>
      <c r="O79" s="389">
        <f>O17+O38+O47+O58</f>
        <v>2862</v>
      </c>
      <c r="P79" s="389">
        <f>P17</f>
        <v>0</v>
      </c>
      <c r="Q79" s="561">
        <f>Q17+Q58</f>
        <v>64</v>
      </c>
      <c r="R79" s="561">
        <f>R58</f>
        <v>756</v>
      </c>
      <c r="S79" s="389">
        <f>S17+S38+S47+S58</f>
        <v>42</v>
      </c>
      <c r="T79" s="606">
        <f>T17+T38+T47+T58+T77</f>
        <v>420</v>
      </c>
      <c r="U79" s="398">
        <f>U17+U38+U47</f>
        <v>556</v>
      </c>
      <c r="V79" s="398">
        <f>V17+V47</f>
        <v>56</v>
      </c>
      <c r="W79" s="398">
        <f>W18</f>
        <v>0</v>
      </c>
      <c r="X79" s="398">
        <f>SUM(X17:X77)</f>
        <v>0</v>
      </c>
      <c r="Y79" s="398">
        <f>Y17+Y38+Y47+Y59</f>
        <v>784</v>
      </c>
      <c r="Z79" s="398">
        <f>Z17+Z47+Z59</f>
        <v>100</v>
      </c>
      <c r="AA79" s="398">
        <f>AA17+AA59</f>
        <v>6</v>
      </c>
      <c r="AB79" s="398">
        <f>AB17+AB59</f>
        <v>10</v>
      </c>
      <c r="AC79" s="461">
        <f>AC17+AC38+AC47+AC59</f>
        <v>544</v>
      </c>
      <c r="AD79" s="461">
        <f>AD47</f>
        <v>52</v>
      </c>
      <c r="AE79" s="461">
        <v>8</v>
      </c>
      <c r="AF79" s="461">
        <v>8</v>
      </c>
      <c r="AG79" s="461">
        <f>AG17+AG38+AG47+AG59</f>
        <v>786</v>
      </c>
      <c r="AH79" s="461">
        <f>AH38+AH47+AH59</f>
        <v>106</v>
      </c>
      <c r="AI79" s="461">
        <f>AI58</f>
        <v>2</v>
      </c>
      <c r="AJ79" s="461">
        <v>6</v>
      </c>
      <c r="AK79" s="461">
        <f>AK38+AK47+AK59+AK66</f>
        <v>539</v>
      </c>
      <c r="AL79" s="461">
        <f>AL38+AL47+AL58</f>
        <v>65</v>
      </c>
      <c r="AM79" s="461">
        <v>2</v>
      </c>
      <c r="AN79" s="461">
        <v>6</v>
      </c>
      <c r="AO79" s="461">
        <f>AO38+AO47+AO58</f>
        <v>807</v>
      </c>
      <c r="AP79" s="461">
        <f>AP38+AP47+AP58</f>
        <v>85</v>
      </c>
      <c r="AQ79" s="461">
        <f>AQ58</f>
        <v>2</v>
      </c>
      <c r="AR79" s="461">
        <f>AR58</f>
        <v>6</v>
      </c>
      <c r="AS79" s="461">
        <f>AS38+AS47+AS58</f>
        <v>525</v>
      </c>
      <c r="AT79" s="461">
        <f>AT47+AT58</f>
        <v>79</v>
      </c>
      <c r="AU79" s="461">
        <f>AU58</f>
        <v>2</v>
      </c>
      <c r="AV79" s="461">
        <f>AV58</f>
        <v>6</v>
      </c>
      <c r="AW79" s="398">
        <f>AW38+AW47+AW58</f>
        <v>439</v>
      </c>
      <c r="AX79" s="398">
        <f>AX38+AX47</f>
        <v>69</v>
      </c>
      <c r="AY79" s="398">
        <v>8</v>
      </c>
      <c r="AZ79" s="405">
        <f>AZ38+AZ58+AZ77</f>
        <v>348</v>
      </c>
      <c r="BA79" s="768">
        <f>U79+V79+Y79+Z79+AA79+AB79+AC79+AD79+AE79+AF79+AG79+AH79+AI79+AJ79+AK79+AL79+AM79+AN79+AO79+AP79+AQ79+AR79+AS79+AT79+AU79+AV79+AW79+AX79+AY79+AZ79</f>
        <v>6012</v>
      </c>
      <c r="BB79" s="53"/>
      <c r="BC79" s="429"/>
      <c r="BD79" s="429"/>
      <c r="BE79" s="404"/>
    </row>
    <row r="80" spans="1:57" s="95" customFormat="1" ht="20.25" hidden="1" thickTop="1" thickBot="1" x14ac:dyDescent="0.35">
      <c r="A80" s="390"/>
      <c r="B80" s="383"/>
      <c r="C80" s="960"/>
      <c r="D80" s="961"/>
      <c r="E80" s="961"/>
      <c r="F80" s="961"/>
      <c r="G80" s="961"/>
      <c r="H80" s="961"/>
      <c r="I80" s="961"/>
      <c r="J80" s="962"/>
      <c r="K80" s="355"/>
      <c r="L80" s="356"/>
      <c r="M80" s="384"/>
      <c r="N80" s="532"/>
      <c r="O80" s="355"/>
      <c r="P80" s="355"/>
      <c r="Q80" s="441"/>
      <c r="R80" s="441"/>
      <c r="S80" s="355"/>
      <c r="T80" s="602"/>
      <c r="U80" s="358"/>
      <c r="V80" s="355"/>
      <c r="W80" s="357"/>
      <c r="X80" s="359"/>
      <c r="Y80" s="360"/>
      <c r="Z80" s="355"/>
      <c r="AA80" s="357"/>
      <c r="AB80" s="359"/>
      <c r="AC80" s="456"/>
      <c r="AD80" s="441"/>
      <c r="AE80" s="462"/>
      <c r="AF80" s="463"/>
      <c r="AG80" s="472"/>
      <c r="AH80" s="441"/>
      <c r="AI80" s="462"/>
      <c r="AJ80" s="462"/>
      <c r="AK80" s="456"/>
      <c r="AL80" s="441"/>
      <c r="AM80" s="462"/>
      <c r="AN80" s="463"/>
      <c r="AO80" s="472"/>
      <c r="AP80" s="441"/>
      <c r="AQ80" s="462"/>
      <c r="AR80" s="463"/>
      <c r="AS80" s="456"/>
      <c r="AT80" s="441"/>
      <c r="AU80" s="462"/>
      <c r="AV80" s="463"/>
      <c r="AW80" s="358"/>
      <c r="AX80" s="355"/>
      <c r="AY80" s="357"/>
      <c r="AZ80" s="278"/>
      <c r="BA80" s="768">
        <f t="shared" ref="BA80:BA82" si="8">SUM(U80:AZ80)</f>
        <v>0</v>
      </c>
      <c r="BB80" s="53"/>
      <c r="BC80" s="429"/>
      <c r="BD80" s="429"/>
      <c r="BE80" s="404"/>
    </row>
    <row r="81" spans="1:58" s="95" customFormat="1" ht="37.5" hidden="1" customHeight="1" x14ac:dyDescent="0.3">
      <c r="A81" s="391"/>
      <c r="B81" s="386"/>
      <c r="C81" s="963"/>
      <c r="D81" s="964"/>
      <c r="E81" s="964"/>
      <c r="F81" s="964"/>
      <c r="G81" s="964"/>
      <c r="H81" s="964"/>
      <c r="I81" s="964"/>
      <c r="J81" s="965"/>
      <c r="K81" s="365"/>
      <c r="L81" s="382"/>
      <c r="M81" s="371"/>
      <c r="N81" s="460"/>
      <c r="O81" s="365"/>
      <c r="P81" s="365"/>
      <c r="Q81" s="458"/>
      <c r="R81" s="458"/>
      <c r="S81" s="365"/>
      <c r="T81" s="605"/>
      <c r="U81" s="367"/>
      <c r="V81" s="365"/>
      <c r="W81" s="366"/>
      <c r="X81" s="368"/>
      <c r="Y81" s="369"/>
      <c r="Z81" s="365"/>
      <c r="AA81" s="366"/>
      <c r="AB81" s="368"/>
      <c r="AC81" s="459"/>
      <c r="AD81" s="458"/>
      <c r="AE81" s="464"/>
      <c r="AF81" s="465"/>
      <c r="AG81" s="473"/>
      <c r="AH81" s="458"/>
      <c r="AI81" s="464"/>
      <c r="AJ81" s="464"/>
      <c r="AK81" s="459"/>
      <c r="AL81" s="458"/>
      <c r="AM81" s="464"/>
      <c r="AN81" s="465"/>
      <c r="AO81" s="473"/>
      <c r="AP81" s="458"/>
      <c r="AQ81" s="464"/>
      <c r="AR81" s="465"/>
      <c r="AS81" s="459"/>
      <c r="AT81" s="458"/>
      <c r="AU81" s="464"/>
      <c r="AV81" s="465"/>
      <c r="AW81" s="367"/>
      <c r="AX81" s="365"/>
      <c r="AY81" s="366"/>
      <c r="AZ81" s="269"/>
      <c r="BA81" s="768">
        <f t="shared" si="8"/>
        <v>0</v>
      </c>
      <c r="BB81" s="53"/>
      <c r="BC81" s="429"/>
      <c r="BD81" s="429"/>
      <c r="BE81" s="404"/>
    </row>
    <row r="82" spans="1:58" s="95" customFormat="1" ht="37.5" customHeight="1" thickTop="1" thickBot="1" x14ac:dyDescent="0.35">
      <c r="A82" s="392"/>
      <c r="B82" s="393"/>
      <c r="C82" s="804"/>
      <c r="D82" s="804"/>
      <c r="E82" s="804"/>
      <c r="F82" s="804"/>
      <c r="G82" s="804"/>
      <c r="H82" s="804"/>
      <c r="I82" s="804"/>
      <c r="J82" s="805"/>
      <c r="K82" s="394"/>
      <c r="L82" s="395"/>
      <c r="M82" s="396"/>
      <c r="N82" s="562"/>
      <c r="O82" s="397"/>
      <c r="P82" s="397"/>
      <c r="Q82" s="565"/>
      <c r="R82" s="565"/>
      <c r="S82" s="397"/>
      <c r="T82" s="565"/>
      <c r="U82" s="1029">
        <f>U79+V79+W79+X79</f>
        <v>612</v>
      </c>
      <c r="V82" s="1030"/>
      <c r="W82" s="1030"/>
      <c r="X82" s="1031"/>
      <c r="Y82" s="1029">
        <f t="shared" ref="Y82" si="9">Y79+Z79+AA79+AB79</f>
        <v>900</v>
      </c>
      <c r="Z82" s="1030"/>
      <c r="AA82" s="1030"/>
      <c r="AB82" s="1031"/>
      <c r="AC82" s="1032">
        <f>AC79+AD79+AE79+AF79</f>
        <v>612</v>
      </c>
      <c r="AD82" s="1033"/>
      <c r="AE82" s="1033"/>
      <c r="AF82" s="1034"/>
      <c r="AG82" s="1032">
        <f t="shared" ref="AG82" si="10">AG79+AH79+AI79+AJ79</f>
        <v>900</v>
      </c>
      <c r="AH82" s="1033"/>
      <c r="AI82" s="1033"/>
      <c r="AJ82" s="1034"/>
      <c r="AK82" s="1029">
        <f t="shared" ref="AK82" si="11">AK79+AL79+AM79+AN79</f>
        <v>612</v>
      </c>
      <c r="AL82" s="1030"/>
      <c r="AM82" s="1030"/>
      <c r="AN82" s="1031"/>
      <c r="AO82" s="1029">
        <f t="shared" ref="AO82" si="12">AO79+AP79+AQ79+AR79</f>
        <v>900</v>
      </c>
      <c r="AP82" s="1030"/>
      <c r="AQ82" s="1030"/>
      <c r="AR82" s="1031"/>
      <c r="AS82" s="1029">
        <f t="shared" ref="AS82" si="13">AS79+AT79+AU79+AV79</f>
        <v>612</v>
      </c>
      <c r="AT82" s="1030"/>
      <c r="AU82" s="1030"/>
      <c r="AV82" s="1031"/>
      <c r="AW82" s="1029">
        <f t="shared" ref="AW82" si="14">AW79+AX79+AY79+AZ79</f>
        <v>864</v>
      </c>
      <c r="AX82" s="1030"/>
      <c r="AY82" s="1030"/>
      <c r="AZ82" s="1031"/>
      <c r="BA82" s="768">
        <f t="shared" si="8"/>
        <v>6012</v>
      </c>
      <c r="BB82" s="53"/>
      <c r="BC82" s="404"/>
      <c r="BD82" s="404"/>
      <c r="BE82" s="404"/>
      <c r="BF82" s="404"/>
    </row>
    <row r="83" spans="1:58" s="95" customFormat="1" ht="19.5" customHeight="1" thickTop="1" x14ac:dyDescent="0.3">
      <c r="A83" s="1014" t="s">
        <v>290</v>
      </c>
      <c r="B83" s="1015"/>
      <c r="C83" s="1015"/>
      <c r="D83" s="1015"/>
      <c r="E83" s="1015"/>
      <c r="F83" s="1015"/>
      <c r="G83" s="1015"/>
      <c r="H83" s="1015"/>
      <c r="I83" s="1015"/>
      <c r="J83" s="1016"/>
      <c r="K83" s="1023" t="s">
        <v>43</v>
      </c>
      <c r="L83" s="1003" t="s">
        <v>114</v>
      </c>
      <c r="M83" s="1004"/>
      <c r="N83" s="1004"/>
      <c r="O83" s="1004"/>
      <c r="P83" s="1004"/>
      <c r="Q83" s="1004"/>
      <c r="R83" s="1005"/>
      <c r="S83" s="1005"/>
      <c r="T83" s="1006"/>
      <c r="U83" s="1035"/>
      <c r="V83" s="1025"/>
      <c r="W83" s="1025"/>
      <c r="X83" s="1026"/>
      <c r="Y83" s="1040"/>
      <c r="Z83" s="1025"/>
      <c r="AA83" s="1025"/>
      <c r="AB83" s="1028"/>
      <c r="AC83" s="1024"/>
      <c r="AD83" s="1025"/>
      <c r="AE83" s="1025"/>
      <c r="AF83" s="1026"/>
      <c r="AG83" s="1027"/>
      <c r="AH83" s="1025"/>
      <c r="AI83" s="1025"/>
      <c r="AJ83" s="1028"/>
      <c r="AK83" s="1024"/>
      <c r="AL83" s="1025"/>
      <c r="AM83" s="1025"/>
      <c r="AN83" s="1026"/>
      <c r="AO83" s="1027"/>
      <c r="AP83" s="1025"/>
      <c r="AQ83" s="1025"/>
      <c r="AR83" s="1028"/>
      <c r="AS83" s="1024"/>
      <c r="AT83" s="1025"/>
      <c r="AU83" s="1025"/>
      <c r="AV83" s="1026"/>
      <c r="AW83" s="1035"/>
      <c r="AX83" s="1025"/>
      <c r="AY83" s="1025"/>
      <c r="AZ83" s="1026"/>
      <c r="BA83" s="768">
        <f>SUM(U83:AZ83)</f>
        <v>0</v>
      </c>
      <c r="BB83" s="53"/>
      <c r="BC83" s="429"/>
      <c r="BD83" s="429"/>
      <c r="BE83" s="404"/>
    </row>
    <row r="84" spans="1:58" s="95" customFormat="1" ht="19.5" customHeight="1" x14ac:dyDescent="0.3">
      <c r="A84" s="1017"/>
      <c r="B84" s="1018"/>
      <c r="C84" s="1018"/>
      <c r="D84" s="1018"/>
      <c r="E84" s="1018"/>
      <c r="F84" s="1018"/>
      <c r="G84" s="1018"/>
      <c r="H84" s="1018"/>
      <c r="I84" s="1018"/>
      <c r="J84" s="1019"/>
      <c r="K84" s="1023"/>
      <c r="L84" s="978" t="s">
        <v>208</v>
      </c>
      <c r="M84" s="979"/>
      <c r="N84" s="979"/>
      <c r="O84" s="413" t="s">
        <v>207</v>
      </c>
      <c r="P84" s="414"/>
      <c r="Q84" s="566"/>
      <c r="R84" s="567"/>
      <c r="S84" s="415"/>
      <c r="T84" s="610"/>
      <c r="U84" s="1038"/>
      <c r="V84" s="907"/>
      <c r="W84" s="907"/>
      <c r="X84" s="908"/>
      <c r="Y84" s="1042" t="s">
        <v>236</v>
      </c>
      <c r="Z84" s="907"/>
      <c r="AA84" s="907"/>
      <c r="AB84" s="908"/>
      <c r="AC84" s="900"/>
      <c r="AD84" s="907"/>
      <c r="AE84" s="907"/>
      <c r="AF84" s="908"/>
      <c r="AG84" s="912">
        <v>144</v>
      </c>
      <c r="AH84" s="907"/>
      <c r="AI84" s="907"/>
      <c r="AJ84" s="908"/>
      <c r="AK84" s="900"/>
      <c r="AL84" s="907"/>
      <c r="AM84" s="907"/>
      <c r="AN84" s="908"/>
      <c r="AO84" s="912">
        <v>72</v>
      </c>
      <c r="AP84" s="907"/>
      <c r="AQ84" s="907"/>
      <c r="AR84" s="908"/>
      <c r="AS84" s="900"/>
      <c r="AT84" s="905"/>
      <c r="AU84" s="905"/>
      <c r="AV84" s="906"/>
      <c r="AW84" s="897">
        <v>72</v>
      </c>
      <c r="AX84" s="898"/>
      <c r="AY84" s="898"/>
      <c r="AZ84" s="899"/>
      <c r="BA84" s="768">
        <f>SUM(AC84:AW84)</f>
        <v>288</v>
      </c>
      <c r="BB84" s="53"/>
      <c r="BC84" s="429"/>
      <c r="BD84" s="429"/>
      <c r="BE84" s="404"/>
    </row>
    <row r="85" spans="1:58" s="95" customFormat="1" ht="19.5" customHeight="1" x14ac:dyDescent="0.3">
      <c r="A85" s="1017"/>
      <c r="B85" s="1018"/>
      <c r="C85" s="1018"/>
      <c r="D85" s="1018"/>
      <c r="E85" s="1018"/>
      <c r="F85" s="1018"/>
      <c r="G85" s="1018"/>
      <c r="H85" s="1018"/>
      <c r="I85" s="1018"/>
      <c r="J85" s="1019"/>
      <c r="K85" s="1023"/>
      <c r="L85" s="980"/>
      <c r="M85" s="981"/>
      <c r="N85" s="981"/>
      <c r="O85" s="417" t="s">
        <v>182</v>
      </c>
      <c r="P85" s="416"/>
      <c r="Q85" s="566"/>
      <c r="R85" s="567"/>
      <c r="S85" s="415"/>
      <c r="T85" s="610"/>
      <c r="U85" s="1039"/>
      <c r="V85" s="970"/>
      <c r="W85" s="970"/>
      <c r="X85" s="971"/>
      <c r="Y85" s="1041"/>
      <c r="Z85" s="970"/>
      <c r="AA85" s="970"/>
      <c r="AB85" s="971"/>
      <c r="AC85" s="900"/>
      <c r="AD85" s="907"/>
      <c r="AE85" s="907"/>
      <c r="AF85" s="908"/>
      <c r="AG85" s="912"/>
      <c r="AH85" s="907"/>
      <c r="AI85" s="907"/>
      <c r="AJ85" s="908"/>
      <c r="AK85" s="900"/>
      <c r="AL85" s="907"/>
      <c r="AM85" s="907"/>
      <c r="AN85" s="908"/>
      <c r="AO85" s="912">
        <v>72</v>
      </c>
      <c r="AP85" s="907"/>
      <c r="AQ85" s="907"/>
      <c r="AR85" s="908"/>
      <c r="AS85" s="900">
        <v>180</v>
      </c>
      <c r="AT85" s="907"/>
      <c r="AU85" s="907"/>
      <c r="AV85" s="908"/>
      <c r="AW85" s="900">
        <v>108</v>
      </c>
      <c r="AX85" s="898"/>
      <c r="AY85" s="898"/>
      <c r="AZ85" s="899"/>
      <c r="BA85" s="768">
        <f>SUM(AC85:AW85)</f>
        <v>360</v>
      </c>
      <c r="BB85" s="53"/>
      <c r="BC85" s="429"/>
      <c r="BD85" s="429"/>
      <c r="BE85" s="404"/>
    </row>
    <row r="86" spans="1:58" s="95" customFormat="1" ht="19.5" customHeight="1" x14ac:dyDescent="0.3">
      <c r="A86" s="1017"/>
      <c r="B86" s="1018"/>
      <c r="C86" s="1018"/>
      <c r="D86" s="1018"/>
      <c r="E86" s="1018"/>
      <c r="F86" s="1018"/>
      <c r="G86" s="1018"/>
      <c r="H86" s="1018"/>
      <c r="I86" s="1018"/>
      <c r="J86" s="1019"/>
      <c r="K86" s="1023"/>
      <c r="L86" s="982"/>
      <c r="M86" s="983"/>
      <c r="N86" s="983"/>
      <c r="O86" s="417" t="s">
        <v>116</v>
      </c>
      <c r="P86" s="416"/>
      <c r="Q86" s="566"/>
      <c r="R86" s="567"/>
      <c r="S86" s="415"/>
      <c r="T86" s="610"/>
      <c r="U86" s="910"/>
      <c r="V86" s="907"/>
      <c r="W86" s="907"/>
      <c r="X86" s="908"/>
      <c r="Y86" s="1036"/>
      <c r="Z86" s="907"/>
      <c r="AA86" s="907"/>
      <c r="AB86" s="908"/>
      <c r="AC86" s="900"/>
      <c r="AD86" s="907"/>
      <c r="AE86" s="907"/>
      <c r="AF86" s="908"/>
      <c r="AG86" s="912"/>
      <c r="AH86" s="907"/>
      <c r="AI86" s="907"/>
      <c r="AJ86" s="908"/>
      <c r="AK86" s="900"/>
      <c r="AL86" s="907"/>
      <c r="AM86" s="907"/>
      <c r="AN86" s="908"/>
      <c r="AO86" s="912"/>
      <c r="AP86" s="907"/>
      <c r="AQ86" s="907"/>
      <c r="AR86" s="908"/>
      <c r="AS86" s="900"/>
      <c r="AT86" s="907"/>
      <c r="AU86" s="907"/>
      <c r="AV86" s="908"/>
      <c r="AW86" s="900">
        <v>108</v>
      </c>
      <c r="AX86" s="898"/>
      <c r="AY86" s="898"/>
      <c r="AZ86" s="899"/>
      <c r="BA86" s="768">
        <f>SUM(U86:AW86)</f>
        <v>108</v>
      </c>
      <c r="BB86" s="53"/>
      <c r="BC86" s="429"/>
      <c r="BD86" s="429"/>
      <c r="BE86" s="404"/>
    </row>
    <row r="87" spans="1:58" s="95" customFormat="1" ht="19.5" customHeight="1" x14ac:dyDescent="0.3">
      <c r="A87" s="1017"/>
      <c r="B87" s="1018"/>
      <c r="C87" s="1018"/>
      <c r="D87" s="1018"/>
      <c r="E87" s="1018"/>
      <c r="F87" s="1018"/>
      <c r="G87" s="1018"/>
      <c r="H87" s="1018"/>
      <c r="I87" s="1018"/>
      <c r="J87" s="1019"/>
      <c r="K87" s="1023"/>
      <c r="L87" s="1000" t="s">
        <v>199</v>
      </c>
      <c r="M87" s="1001"/>
      <c r="N87" s="1001"/>
      <c r="O87" s="1001"/>
      <c r="P87" s="1001"/>
      <c r="Q87" s="1001"/>
      <c r="R87" s="1001"/>
      <c r="S87" s="1001"/>
      <c r="T87" s="1002"/>
      <c r="U87" s="910"/>
      <c r="V87" s="907"/>
      <c r="W87" s="907"/>
      <c r="X87" s="908"/>
      <c r="Y87" s="1036"/>
      <c r="Z87" s="907"/>
      <c r="AA87" s="907"/>
      <c r="AB87" s="908"/>
      <c r="AC87" s="900"/>
      <c r="AD87" s="907"/>
      <c r="AE87" s="907"/>
      <c r="AF87" s="908"/>
      <c r="AG87" s="912"/>
      <c r="AH87" s="907"/>
      <c r="AI87" s="907"/>
      <c r="AJ87" s="908"/>
      <c r="AK87" s="900"/>
      <c r="AL87" s="907"/>
      <c r="AM87" s="907"/>
      <c r="AN87" s="908"/>
      <c r="AO87" s="912"/>
      <c r="AP87" s="907"/>
      <c r="AQ87" s="907"/>
      <c r="AR87" s="908"/>
      <c r="AS87" s="900"/>
      <c r="AT87" s="907"/>
      <c r="AU87" s="907"/>
      <c r="AV87" s="908"/>
      <c r="AW87" s="900">
        <v>324</v>
      </c>
      <c r="AX87" s="898"/>
      <c r="AY87" s="898"/>
      <c r="AZ87" s="899"/>
      <c r="BA87" s="768">
        <f>SUM(U87:AW87)</f>
        <v>324</v>
      </c>
      <c r="BB87" s="53"/>
      <c r="BC87" s="429"/>
      <c r="BD87" s="429"/>
      <c r="BE87" s="404"/>
    </row>
    <row r="88" spans="1:58" s="95" customFormat="1" ht="19.5" customHeight="1" x14ac:dyDescent="0.3">
      <c r="A88" s="1017"/>
      <c r="B88" s="1018"/>
      <c r="C88" s="1018"/>
      <c r="D88" s="1018"/>
      <c r="E88" s="1018"/>
      <c r="F88" s="1018"/>
      <c r="G88" s="1018"/>
      <c r="H88" s="1018"/>
      <c r="I88" s="1018"/>
      <c r="J88" s="1019"/>
      <c r="K88" s="1023"/>
      <c r="L88" s="852" t="s">
        <v>117</v>
      </c>
      <c r="M88" s="853"/>
      <c r="N88" s="853"/>
      <c r="O88" s="853"/>
      <c r="P88" s="853"/>
      <c r="Q88" s="853"/>
      <c r="R88" s="970"/>
      <c r="S88" s="970"/>
      <c r="T88" s="971"/>
      <c r="U88" s="910"/>
      <c r="V88" s="907"/>
      <c r="W88" s="907"/>
      <c r="X88" s="908"/>
      <c r="Y88" s="1036"/>
      <c r="Z88" s="907"/>
      <c r="AA88" s="907"/>
      <c r="AB88" s="1037"/>
      <c r="AC88" s="901"/>
      <c r="AD88" s="907"/>
      <c r="AE88" s="907"/>
      <c r="AF88" s="908"/>
      <c r="AG88" s="909"/>
      <c r="AH88" s="907"/>
      <c r="AI88" s="907"/>
      <c r="AJ88" s="908"/>
      <c r="AK88" s="901"/>
      <c r="AL88" s="907"/>
      <c r="AM88" s="907"/>
      <c r="AN88" s="908"/>
      <c r="AO88" s="909"/>
      <c r="AP88" s="907"/>
      <c r="AQ88" s="907"/>
      <c r="AR88" s="908"/>
      <c r="AS88" s="901"/>
      <c r="AT88" s="907"/>
      <c r="AU88" s="907"/>
      <c r="AV88" s="908"/>
      <c r="AW88" s="901"/>
      <c r="AX88" s="898"/>
      <c r="AY88" s="898"/>
      <c r="AZ88" s="899"/>
      <c r="BA88" s="768">
        <f>AC88+AG88+AK88+AO88+AS88+AW88+Y88+U88</f>
        <v>0</v>
      </c>
      <c r="BB88" s="53"/>
      <c r="BC88" s="429"/>
      <c r="BD88" s="429"/>
      <c r="BE88" s="404"/>
    </row>
    <row r="89" spans="1:58" s="95" customFormat="1" ht="19.5" customHeight="1" x14ac:dyDescent="0.3">
      <c r="A89" s="1017"/>
      <c r="B89" s="1018"/>
      <c r="C89" s="1018"/>
      <c r="D89" s="1018"/>
      <c r="E89" s="1018"/>
      <c r="F89" s="1018"/>
      <c r="G89" s="1018"/>
      <c r="H89" s="1018"/>
      <c r="I89" s="1018"/>
      <c r="J89" s="1019"/>
      <c r="K89" s="1023"/>
      <c r="L89" s="852" t="s">
        <v>291</v>
      </c>
      <c r="M89" s="853"/>
      <c r="N89" s="853"/>
      <c r="O89" s="853"/>
      <c r="P89" s="853"/>
      <c r="Q89" s="853"/>
      <c r="R89" s="970"/>
      <c r="S89" s="970"/>
      <c r="T89" s="971"/>
      <c r="U89" s="910"/>
      <c r="V89" s="907"/>
      <c r="W89" s="907"/>
      <c r="X89" s="908"/>
      <c r="Y89" s="910"/>
      <c r="Z89" s="907"/>
      <c r="AA89" s="907"/>
      <c r="AB89" s="908"/>
      <c r="AC89" s="901"/>
      <c r="AD89" s="907"/>
      <c r="AE89" s="907"/>
      <c r="AF89" s="908"/>
      <c r="AG89" s="909"/>
      <c r="AH89" s="907"/>
      <c r="AI89" s="907"/>
      <c r="AJ89" s="908"/>
      <c r="AK89" s="901"/>
      <c r="AL89" s="907"/>
      <c r="AM89" s="907"/>
      <c r="AN89" s="908"/>
      <c r="AO89" s="909"/>
      <c r="AP89" s="907"/>
      <c r="AQ89" s="907"/>
      <c r="AR89" s="908"/>
      <c r="AS89" s="901"/>
      <c r="AT89" s="907"/>
      <c r="AU89" s="907"/>
      <c r="AV89" s="908"/>
      <c r="AW89" s="901"/>
      <c r="AX89" s="898"/>
      <c r="AY89" s="898"/>
      <c r="AZ89" s="899"/>
      <c r="BA89" s="768">
        <f t="shared" ref="BA89" si="15">AC89+AG89+AK89+AO89+AS89+AW89+Y89+U89</f>
        <v>0</v>
      </c>
      <c r="BB89" s="53"/>
      <c r="BC89" s="429"/>
      <c r="BD89" s="429"/>
      <c r="BE89" s="404"/>
    </row>
    <row r="90" spans="1:58" s="95" customFormat="1" ht="21.75" customHeight="1" thickBot="1" x14ac:dyDescent="0.35">
      <c r="A90" s="1020"/>
      <c r="B90" s="1021"/>
      <c r="C90" s="1021"/>
      <c r="D90" s="1021"/>
      <c r="E90" s="1021"/>
      <c r="F90" s="1021"/>
      <c r="G90" s="1021"/>
      <c r="H90" s="1021"/>
      <c r="I90" s="1021"/>
      <c r="J90" s="1022"/>
      <c r="K90" s="1023"/>
      <c r="L90" s="972" t="s">
        <v>119</v>
      </c>
      <c r="M90" s="973"/>
      <c r="N90" s="973"/>
      <c r="O90" s="973"/>
      <c r="P90" s="973"/>
      <c r="Q90" s="973"/>
      <c r="R90" s="974"/>
      <c r="S90" s="974"/>
      <c r="T90" s="975"/>
      <c r="U90" s="910"/>
      <c r="V90" s="907"/>
      <c r="W90" s="907"/>
      <c r="X90" s="908"/>
      <c r="Y90" s="902"/>
      <c r="Z90" s="895"/>
      <c r="AA90" s="895"/>
      <c r="AB90" s="896"/>
      <c r="AC90" s="911"/>
      <c r="AD90" s="895"/>
      <c r="AE90" s="895"/>
      <c r="AF90" s="896"/>
      <c r="AG90" s="894"/>
      <c r="AH90" s="895"/>
      <c r="AI90" s="895"/>
      <c r="AJ90" s="896"/>
      <c r="AK90" s="911"/>
      <c r="AL90" s="895"/>
      <c r="AM90" s="895"/>
      <c r="AN90" s="896"/>
      <c r="AO90" s="894"/>
      <c r="AP90" s="895"/>
      <c r="AQ90" s="895"/>
      <c r="AR90" s="896"/>
      <c r="AS90" s="894"/>
      <c r="AT90" s="895"/>
      <c r="AU90" s="895"/>
      <c r="AV90" s="896"/>
      <c r="AW90" s="902"/>
      <c r="AX90" s="903"/>
      <c r="AY90" s="903"/>
      <c r="AZ90" s="904"/>
      <c r="BA90" s="768">
        <f>AC90+AG90+AK90+AO90+AS90+AW90+Y90+U90</f>
        <v>0</v>
      </c>
      <c r="BB90" s="53"/>
      <c r="BC90" s="429"/>
      <c r="BD90" s="429"/>
      <c r="BE90" s="404"/>
    </row>
    <row r="91" spans="1:58" s="95" customFormat="1" ht="30" customHeight="1" thickTop="1" x14ac:dyDescent="0.3">
      <c r="A91" s="259"/>
      <c r="B91" s="287"/>
      <c r="C91" s="806"/>
      <c r="D91" s="806"/>
      <c r="E91" s="806"/>
      <c r="F91" s="806"/>
      <c r="G91" s="806"/>
      <c r="H91" s="806"/>
      <c r="I91" s="806"/>
      <c r="J91" s="806"/>
      <c r="K91" s="348"/>
      <c r="L91" s="259"/>
      <c r="M91" s="288"/>
      <c r="N91" s="289"/>
      <c r="O91" s="289"/>
      <c r="P91" s="289"/>
      <c r="Q91" s="568"/>
      <c r="R91" s="568"/>
      <c r="S91" s="568"/>
      <c r="T91" s="568"/>
      <c r="U91" s="568"/>
      <c r="V91" s="568"/>
      <c r="W91" s="568"/>
      <c r="X91" s="290"/>
      <c r="Y91" s="290"/>
      <c r="Z91" s="290"/>
      <c r="AA91" s="290"/>
      <c r="AB91" s="290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1"/>
      <c r="AX91" s="292"/>
      <c r="AY91" s="292"/>
      <c r="AZ91" s="292"/>
      <c r="BA91" s="768"/>
      <c r="BB91" s="53"/>
      <c r="BC91" s="429"/>
      <c r="BD91" s="429"/>
      <c r="BE91" s="404"/>
    </row>
    <row r="92" spans="1:58" s="95" customFormat="1" ht="30" customHeight="1" x14ac:dyDescent="0.3">
      <c r="A92" s="122"/>
      <c r="B92" s="65"/>
      <c r="C92" s="691"/>
      <c r="D92" s="691"/>
      <c r="E92" s="691"/>
      <c r="F92" s="691"/>
      <c r="G92" s="691"/>
      <c r="H92" s="691"/>
      <c r="I92" s="691"/>
      <c r="J92" s="691"/>
      <c r="K92" s="249"/>
      <c r="L92" s="122"/>
      <c r="M92" s="241"/>
      <c r="N92" s="124"/>
      <c r="O92" s="124"/>
      <c r="P92" s="124"/>
      <c r="Q92" s="123"/>
      <c r="R92" s="123"/>
      <c r="S92" s="123"/>
      <c r="T92" s="123"/>
      <c r="U92" s="123"/>
      <c r="V92" s="123"/>
      <c r="W92" s="123"/>
      <c r="X92" s="232"/>
      <c r="Y92" s="232"/>
      <c r="Z92" s="232"/>
      <c r="AA92" s="232"/>
      <c r="AB92" s="232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239"/>
      <c r="AX92" s="109"/>
      <c r="AY92" s="109"/>
      <c r="AZ92" s="109"/>
      <c r="BA92" s="768"/>
      <c r="BB92" s="53"/>
      <c r="BC92" s="429"/>
      <c r="BD92" s="429"/>
      <c r="BE92" s="404"/>
    </row>
    <row r="93" spans="1:58" s="95" customFormat="1" ht="30" customHeight="1" x14ac:dyDescent="0.3">
      <c r="A93" s="122"/>
      <c r="B93" s="65"/>
      <c r="C93" s="691"/>
      <c r="D93" s="691"/>
      <c r="E93" s="691"/>
      <c r="F93" s="691"/>
      <c r="G93" s="691"/>
      <c r="H93" s="691"/>
      <c r="I93" s="691"/>
      <c r="J93" s="691"/>
      <c r="K93" s="249"/>
      <c r="L93" s="122"/>
      <c r="S93" s="123"/>
      <c r="T93" s="123"/>
      <c r="U93" s="466">
        <f>U82/36</f>
        <v>17</v>
      </c>
      <c r="V93" s="466">
        <f t="shared" ref="V93:AZ93" si="16">V82/36</f>
        <v>0</v>
      </c>
      <c r="W93" s="466">
        <f t="shared" si="16"/>
        <v>0</v>
      </c>
      <c r="X93" s="418">
        <f t="shared" si="16"/>
        <v>0</v>
      </c>
      <c r="Y93" s="418">
        <f t="shared" si="16"/>
        <v>25</v>
      </c>
      <c r="Z93" s="418">
        <f t="shared" si="16"/>
        <v>0</v>
      </c>
      <c r="AA93" s="418">
        <f t="shared" si="16"/>
        <v>0</v>
      </c>
      <c r="AB93" s="418">
        <f t="shared" si="16"/>
        <v>0</v>
      </c>
      <c r="AC93" s="466">
        <f t="shared" si="16"/>
        <v>17</v>
      </c>
      <c r="AD93" s="466">
        <f t="shared" si="16"/>
        <v>0</v>
      </c>
      <c r="AE93" s="466">
        <f t="shared" si="16"/>
        <v>0</v>
      </c>
      <c r="AF93" s="466">
        <f t="shared" si="16"/>
        <v>0</v>
      </c>
      <c r="AG93" s="466">
        <f t="shared" si="16"/>
        <v>25</v>
      </c>
      <c r="AH93" s="466">
        <f t="shared" si="16"/>
        <v>0</v>
      </c>
      <c r="AI93" s="466">
        <f t="shared" si="16"/>
        <v>0</v>
      </c>
      <c r="AJ93" s="466">
        <f t="shared" si="16"/>
        <v>0</v>
      </c>
      <c r="AK93" s="466">
        <f t="shared" si="16"/>
        <v>17</v>
      </c>
      <c r="AL93" s="466">
        <f t="shared" si="16"/>
        <v>0</v>
      </c>
      <c r="AM93" s="466">
        <f t="shared" si="16"/>
        <v>0</v>
      </c>
      <c r="AN93" s="466">
        <f t="shared" si="16"/>
        <v>0</v>
      </c>
      <c r="AO93" s="466">
        <f t="shared" si="16"/>
        <v>25</v>
      </c>
      <c r="AP93" s="466">
        <f t="shared" si="16"/>
        <v>0</v>
      </c>
      <c r="AQ93" s="466">
        <f t="shared" si="16"/>
        <v>0</v>
      </c>
      <c r="AR93" s="466">
        <f t="shared" si="16"/>
        <v>0</v>
      </c>
      <c r="AS93" s="466">
        <f t="shared" si="16"/>
        <v>17</v>
      </c>
      <c r="AT93" s="466">
        <f t="shared" si="16"/>
        <v>0</v>
      </c>
      <c r="AU93" s="466">
        <f t="shared" si="16"/>
        <v>0</v>
      </c>
      <c r="AV93" s="466">
        <f t="shared" si="16"/>
        <v>0</v>
      </c>
      <c r="AW93" s="418">
        <f t="shared" si="16"/>
        <v>24</v>
      </c>
      <c r="AX93" s="418">
        <f t="shared" si="16"/>
        <v>0</v>
      </c>
      <c r="AY93" s="418">
        <f t="shared" si="16"/>
        <v>0</v>
      </c>
      <c r="AZ93" s="418">
        <f t="shared" si="16"/>
        <v>0</v>
      </c>
      <c r="BA93" s="768"/>
      <c r="BB93" s="53"/>
      <c r="BC93" s="429"/>
      <c r="BD93" s="429"/>
      <c r="BE93" s="404"/>
    </row>
    <row r="94" spans="1:58" s="95" customFormat="1" ht="19.899999999999999" customHeight="1" x14ac:dyDescent="0.3">
      <c r="A94" s="50"/>
      <c r="B94" s="64"/>
      <c r="C94" s="775"/>
      <c r="D94" s="775"/>
      <c r="E94" s="775"/>
      <c r="F94" s="775"/>
      <c r="G94" s="775"/>
      <c r="H94" s="775"/>
      <c r="I94" s="775"/>
      <c r="J94" s="807"/>
      <c r="K94" s="231"/>
      <c r="L94" s="126"/>
      <c r="M94" s="242"/>
      <c r="N94" s="126"/>
      <c r="O94" s="53"/>
      <c r="P94" s="53"/>
      <c r="Q94" s="53"/>
      <c r="R94" s="53"/>
      <c r="S94" s="53"/>
      <c r="T94" s="53"/>
      <c r="U94" s="53"/>
      <c r="V94" s="53"/>
      <c r="W94" s="53"/>
      <c r="X94" s="231"/>
      <c r="Y94" s="231"/>
      <c r="Z94" s="231"/>
      <c r="AA94" s="231"/>
      <c r="AB94" s="231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239"/>
      <c r="AX94" s="109"/>
      <c r="AY94" s="109"/>
      <c r="AZ94" s="109"/>
      <c r="BA94" s="768"/>
      <c r="BB94" s="53"/>
      <c r="BC94" s="429"/>
      <c r="BD94" s="429"/>
      <c r="BE94" s="404"/>
    </row>
    <row r="95" spans="1:58" s="95" customFormat="1" ht="19.899999999999999" customHeight="1" x14ac:dyDescent="0.3">
      <c r="A95" s="976"/>
      <c r="B95" s="977"/>
      <c r="C95" s="977"/>
      <c r="D95" s="808"/>
      <c r="E95" s="808"/>
      <c r="F95" s="775"/>
      <c r="G95" s="775"/>
      <c r="H95" s="775"/>
      <c r="I95" s="775"/>
      <c r="J95" s="807"/>
      <c r="K95" s="231"/>
      <c r="L95" s="126"/>
      <c r="M95" s="242"/>
      <c r="N95" s="126"/>
      <c r="O95" s="53"/>
      <c r="P95" s="53"/>
      <c r="Q95" s="53"/>
      <c r="R95" s="53"/>
      <c r="S95" s="53"/>
      <c r="T95" s="53"/>
      <c r="U95" s="53"/>
      <c r="V95" s="53"/>
      <c r="W95" s="53"/>
      <c r="X95" s="231"/>
      <c r="Y95" s="231"/>
      <c r="Z95" s="231"/>
      <c r="AA95" s="231"/>
      <c r="AB95" s="231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239"/>
      <c r="AX95" s="109"/>
      <c r="AY95" s="109"/>
      <c r="AZ95" s="109"/>
      <c r="BA95" s="768"/>
      <c r="BB95" s="53"/>
      <c r="BC95" s="429"/>
      <c r="BD95" s="429"/>
      <c r="BE95" s="404"/>
    </row>
    <row r="96" spans="1:58" ht="18.75" x14ac:dyDescent="0.3">
      <c r="A96" s="976"/>
      <c r="B96" s="977"/>
      <c r="C96" s="977"/>
      <c r="D96" s="977"/>
      <c r="E96" s="977"/>
      <c r="F96" s="809"/>
      <c r="G96" s="809"/>
      <c r="H96" s="809"/>
      <c r="I96" s="809"/>
      <c r="J96" s="810"/>
      <c r="K96" s="233"/>
      <c r="L96" s="62"/>
      <c r="M96" s="243"/>
      <c r="N96" s="62"/>
      <c r="O96" s="954"/>
      <c r="P96" s="954"/>
      <c r="Q96" s="954"/>
      <c r="R96" s="954"/>
      <c r="S96" s="954"/>
      <c r="T96" s="954"/>
      <c r="U96" s="955"/>
      <c r="V96" s="955"/>
      <c r="W96" s="955"/>
      <c r="X96" s="233"/>
      <c r="Y96" s="233"/>
      <c r="Z96" s="233"/>
      <c r="AA96" s="233"/>
      <c r="AB96" s="23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233"/>
      <c r="AX96" s="43"/>
      <c r="AY96" s="43"/>
      <c r="AZ96" s="43"/>
      <c r="BA96" s="770"/>
      <c r="BB96" s="43"/>
    </row>
    <row r="97" spans="1:54" ht="24" customHeight="1" x14ac:dyDescent="0.3">
      <c r="A97" s="976"/>
      <c r="B97" s="977"/>
      <c r="C97" s="977"/>
      <c r="D97" s="977"/>
      <c r="E97" s="977"/>
      <c r="F97" s="811"/>
      <c r="G97" s="811"/>
      <c r="H97" s="811"/>
      <c r="I97" s="811"/>
      <c r="J97" s="812"/>
      <c r="K97" s="233"/>
      <c r="L97" s="62"/>
      <c r="M97" s="233"/>
      <c r="N97" s="43"/>
      <c r="O97" s="954"/>
      <c r="P97" s="954"/>
      <c r="Q97" s="954"/>
      <c r="R97" s="954"/>
      <c r="S97" s="954"/>
      <c r="T97" s="954"/>
      <c r="U97" s="955"/>
      <c r="V97" s="955"/>
      <c r="W97" s="955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233"/>
      <c r="AX97" s="43"/>
      <c r="AY97" s="43"/>
      <c r="AZ97" s="43"/>
      <c r="BA97" s="770"/>
      <c r="BB97" s="43"/>
    </row>
    <row r="98" spans="1:54" ht="18.75" x14ac:dyDescent="0.3">
      <c r="A98" s="54"/>
      <c r="B98" s="45"/>
      <c r="C98" s="811"/>
      <c r="D98" s="811"/>
      <c r="E98" s="811"/>
      <c r="F98" s="811"/>
      <c r="G98" s="811"/>
      <c r="H98" s="811"/>
      <c r="I98" s="811"/>
      <c r="J98" s="812"/>
      <c r="K98" s="233"/>
      <c r="L98" s="62"/>
      <c r="M98" s="233"/>
      <c r="N98" s="43"/>
      <c r="O98" s="954"/>
      <c r="P98" s="954"/>
      <c r="Q98" s="954"/>
      <c r="R98" s="954"/>
      <c r="S98" s="954"/>
      <c r="T98" s="954"/>
      <c r="U98" s="955"/>
      <c r="V98" s="955"/>
      <c r="W98" s="955"/>
      <c r="X98" s="233"/>
      <c r="Y98" s="233"/>
      <c r="Z98" s="233"/>
      <c r="AA98" s="233"/>
      <c r="AB98" s="23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233"/>
      <c r="AX98" s="43"/>
      <c r="AY98" s="43"/>
      <c r="AZ98" s="43"/>
      <c r="BA98" s="770"/>
      <c r="BB98" s="45"/>
    </row>
    <row r="99" spans="1:54" ht="21.75" customHeight="1" x14ac:dyDescent="0.25">
      <c r="A99" s="54"/>
      <c r="B99" s="45"/>
      <c r="C99" s="811"/>
      <c r="D99" s="811"/>
      <c r="E99" s="811"/>
      <c r="F99" s="811"/>
      <c r="G99" s="811"/>
      <c r="H99" s="811"/>
      <c r="I99" s="811"/>
      <c r="J99" s="811"/>
      <c r="K99" s="244"/>
      <c r="L99" s="62"/>
      <c r="M99" s="244"/>
      <c r="N99" s="54"/>
      <c r="O99" s="45"/>
      <c r="P99" s="45"/>
      <c r="Q99" s="45"/>
      <c r="R99" s="45"/>
      <c r="S99" s="45"/>
      <c r="T99" s="45"/>
      <c r="U99" s="45"/>
      <c r="V99" s="45"/>
      <c r="W99" s="45"/>
      <c r="X99" s="236"/>
      <c r="Y99" s="236"/>
      <c r="Z99" s="236"/>
      <c r="AA99" s="236"/>
      <c r="AB99" s="236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236"/>
      <c r="AX99" s="45"/>
      <c r="AY99" s="45"/>
      <c r="AZ99" s="45"/>
      <c r="BA99" s="771"/>
      <c r="BB99" s="45"/>
    </row>
    <row r="100" spans="1:54" ht="15.75" x14ac:dyDescent="0.25">
      <c r="A100" s="257"/>
      <c r="B100" s="163"/>
      <c r="C100" s="811"/>
      <c r="D100" s="811"/>
      <c r="E100" s="811"/>
      <c r="F100" s="811"/>
      <c r="G100" s="811"/>
      <c r="H100" s="811"/>
      <c r="I100" s="811"/>
      <c r="J100" s="811"/>
      <c r="K100" s="244"/>
      <c r="L100" s="62"/>
      <c r="M100" s="244"/>
      <c r="N100" s="54"/>
      <c r="O100" s="45"/>
      <c r="P100" s="45"/>
      <c r="Q100" s="45"/>
      <c r="R100" s="45"/>
      <c r="S100" s="45"/>
      <c r="T100" s="45"/>
      <c r="U100" s="45"/>
      <c r="V100" s="45"/>
      <c r="W100" s="45"/>
      <c r="X100" s="236"/>
      <c r="Y100" s="236"/>
      <c r="Z100" s="236"/>
      <c r="AA100" s="236"/>
      <c r="AB100" s="236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236"/>
      <c r="AX100" s="45"/>
      <c r="AY100" s="45"/>
      <c r="AZ100" s="45"/>
      <c r="BA100" s="771"/>
      <c r="BB100" s="45"/>
    </row>
    <row r="101" spans="1:54" ht="15.75" x14ac:dyDescent="0.25">
      <c r="A101" s="257"/>
      <c r="B101" s="59"/>
      <c r="C101" s="811"/>
      <c r="D101" s="811"/>
      <c r="E101" s="811"/>
      <c r="F101" s="811"/>
      <c r="G101" s="811"/>
      <c r="H101" s="811"/>
      <c r="I101" s="811"/>
      <c r="J101" s="811"/>
      <c r="K101" s="244"/>
      <c r="L101" s="62"/>
      <c r="M101" s="244"/>
      <c r="N101" s="54"/>
      <c r="O101" s="45"/>
      <c r="P101" s="45"/>
      <c r="Q101" s="45"/>
      <c r="R101" s="45"/>
      <c r="S101" s="45"/>
      <c r="T101" s="45"/>
      <c r="U101" s="45"/>
      <c r="V101" s="45"/>
      <c r="W101" s="45"/>
      <c r="X101" s="236"/>
      <c r="Y101" s="236"/>
      <c r="Z101" s="236"/>
      <c r="AA101" s="236"/>
      <c r="AB101" s="236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236"/>
      <c r="AX101" s="45"/>
      <c r="AY101" s="45"/>
      <c r="AZ101" s="45"/>
      <c r="BA101" s="771"/>
      <c r="BB101" s="45"/>
    </row>
    <row r="102" spans="1:54" ht="15.75" x14ac:dyDescent="0.25">
      <c r="A102" s="258"/>
      <c r="B102" s="42"/>
      <c r="C102" s="813"/>
      <c r="D102" s="813"/>
      <c r="E102" s="813"/>
      <c r="F102" s="813"/>
      <c r="G102" s="813"/>
      <c r="H102" s="813"/>
      <c r="I102" s="813"/>
      <c r="J102" s="813"/>
      <c r="K102" s="235"/>
      <c r="L102" s="62"/>
      <c r="M102" s="235"/>
      <c r="N102" s="42"/>
      <c r="O102" s="45"/>
      <c r="P102" s="45"/>
      <c r="Q102" s="45"/>
      <c r="R102" s="45"/>
      <c r="S102" s="45"/>
      <c r="T102" s="45"/>
      <c r="U102" s="45"/>
      <c r="V102" s="45"/>
      <c r="W102" s="45"/>
      <c r="X102" s="236"/>
      <c r="Y102" s="236"/>
      <c r="Z102" s="236"/>
      <c r="AA102" s="236"/>
      <c r="AB102" s="236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236"/>
      <c r="AX102" s="45"/>
      <c r="AY102" s="45"/>
      <c r="AZ102" s="45"/>
      <c r="BA102" s="771"/>
      <c r="BB102" s="45"/>
    </row>
    <row r="103" spans="1:54" ht="15.75" x14ac:dyDescent="0.25">
      <c r="A103" s="258"/>
      <c r="B103" s="42"/>
      <c r="C103" s="813"/>
      <c r="D103" s="813"/>
      <c r="E103" s="813"/>
      <c r="F103" s="813"/>
      <c r="G103" s="813"/>
      <c r="H103" s="813"/>
      <c r="I103" s="813"/>
      <c r="J103" s="813"/>
      <c r="K103" s="235"/>
      <c r="L103" s="62"/>
      <c r="M103" s="235"/>
      <c r="N103" s="42"/>
      <c r="O103" s="45"/>
      <c r="P103" s="45"/>
      <c r="Q103" s="45"/>
      <c r="R103" s="45"/>
      <c r="S103" s="45"/>
      <c r="T103" s="45"/>
      <c r="U103" s="45"/>
      <c r="V103" s="45"/>
      <c r="W103" s="45"/>
      <c r="X103" s="236"/>
      <c r="Y103" s="236"/>
      <c r="Z103" s="236"/>
      <c r="AA103" s="236"/>
      <c r="AB103" s="236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236"/>
      <c r="AX103" s="45"/>
      <c r="AY103" s="45"/>
      <c r="AZ103" s="45"/>
      <c r="BA103" s="771"/>
      <c r="BB103" s="45"/>
    </row>
    <row r="104" spans="1:54" ht="15.75" x14ac:dyDescent="0.25">
      <c r="A104" s="257"/>
      <c r="B104" s="59"/>
      <c r="C104" s="811"/>
      <c r="D104" s="811"/>
      <c r="E104" s="811"/>
      <c r="F104" s="811"/>
      <c r="G104" s="811"/>
      <c r="H104" s="811"/>
      <c r="I104" s="811"/>
      <c r="J104" s="811"/>
      <c r="K104" s="235"/>
      <c r="L104" s="62"/>
      <c r="M104" s="235"/>
      <c r="N104" s="42"/>
      <c r="O104" s="45"/>
      <c r="P104" s="45"/>
      <c r="Q104" s="45"/>
      <c r="R104" s="45"/>
      <c r="S104" s="45"/>
      <c r="T104" s="45"/>
      <c r="U104" s="45"/>
      <c r="V104" s="45"/>
      <c r="W104" s="45"/>
      <c r="X104" s="236"/>
      <c r="Y104" s="236"/>
      <c r="Z104" s="236"/>
      <c r="AA104" s="236"/>
      <c r="AB104" s="236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236"/>
      <c r="AX104" s="45"/>
      <c r="AY104" s="45"/>
      <c r="AZ104" s="45"/>
      <c r="BA104" s="771"/>
      <c r="BB104" s="45"/>
    </row>
    <row r="105" spans="1:54" ht="18.75" customHeight="1" x14ac:dyDescent="0.2">
      <c r="A105" s="256"/>
      <c r="B105" s="64"/>
      <c r="C105" s="814"/>
      <c r="D105" s="814"/>
      <c r="E105" s="814"/>
      <c r="F105" s="814"/>
      <c r="G105" s="814"/>
      <c r="H105" s="814"/>
      <c r="I105" s="814"/>
      <c r="J105" s="814"/>
      <c r="K105" s="347"/>
      <c r="L105" s="45"/>
      <c r="M105" s="236"/>
      <c r="N105" s="45"/>
      <c r="S105" s="58"/>
      <c r="T105" s="58"/>
      <c r="U105" s="58"/>
      <c r="V105" s="58"/>
      <c r="W105" s="58"/>
    </row>
    <row r="106" spans="1:54" x14ac:dyDescent="0.2">
      <c r="L106" s="45"/>
      <c r="M106" s="236"/>
      <c r="N106" s="45"/>
      <c r="S106" s="58"/>
      <c r="T106" s="58"/>
      <c r="U106" s="58"/>
      <c r="V106" s="58"/>
      <c r="W106" s="58"/>
    </row>
    <row r="107" spans="1:54" ht="15.75" customHeight="1" x14ac:dyDescent="0.2">
      <c r="L107" s="45"/>
      <c r="M107" s="236"/>
      <c r="N107" s="45"/>
      <c r="S107" s="58"/>
      <c r="T107" s="58"/>
      <c r="U107" s="58"/>
      <c r="V107" s="58"/>
      <c r="W107" s="58"/>
    </row>
    <row r="108" spans="1:54" x14ac:dyDescent="0.2">
      <c r="L108" s="45"/>
      <c r="M108" s="236"/>
      <c r="N108" s="45"/>
      <c r="S108" s="58"/>
      <c r="T108" s="58"/>
      <c r="U108" s="58"/>
      <c r="V108" s="58"/>
      <c r="W108" s="58"/>
    </row>
    <row r="109" spans="1:54" x14ac:dyDescent="0.2">
      <c r="L109" s="45"/>
      <c r="M109" s="236"/>
      <c r="N109" s="45"/>
      <c r="S109" s="58"/>
      <c r="T109" s="58"/>
      <c r="U109" s="58"/>
      <c r="V109" s="58"/>
      <c r="W109" s="58"/>
    </row>
    <row r="110" spans="1:54" x14ac:dyDescent="0.2">
      <c r="L110" s="45"/>
      <c r="M110" s="236"/>
      <c r="N110" s="45"/>
      <c r="S110" s="58"/>
      <c r="T110" s="58"/>
      <c r="U110" s="58"/>
      <c r="V110" s="58"/>
      <c r="W110" s="58"/>
    </row>
    <row r="111" spans="1:54" x14ac:dyDescent="0.2">
      <c r="S111" s="58"/>
      <c r="T111" s="58"/>
      <c r="U111" s="58"/>
      <c r="V111" s="58"/>
      <c r="W111" s="58"/>
    </row>
    <row r="112" spans="1:54" x14ac:dyDescent="0.2">
      <c r="S112" s="58"/>
      <c r="T112" s="58"/>
      <c r="U112" s="58"/>
      <c r="V112" s="58"/>
      <c r="W112" s="58"/>
    </row>
    <row r="113" spans="19:23" x14ac:dyDescent="0.2">
      <c r="S113" s="58"/>
      <c r="T113" s="58"/>
      <c r="U113" s="58"/>
      <c r="V113" s="58"/>
      <c r="W113" s="58"/>
    </row>
    <row r="114" spans="19:23" x14ac:dyDescent="0.2">
      <c r="S114" s="58"/>
      <c r="T114" s="58"/>
      <c r="U114" s="58"/>
      <c r="V114" s="58"/>
      <c r="W114" s="58"/>
    </row>
    <row r="115" spans="19:23" x14ac:dyDescent="0.2">
      <c r="S115" s="58"/>
      <c r="T115" s="58"/>
      <c r="U115" s="58"/>
      <c r="V115" s="58"/>
      <c r="W115" s="58"/>
    </row>
    <row r="116" spans="19:23" x14ac:dyDescent="0.2">
      <c r="S116" s="58"/>
      <c r="T116" s="58"/>
      <c r="U116" s="58"/>
      <c r="V116" s="58"/>
      <c r="W116" s="58"/>
    </row>
    <row r="117" spans="19:23" x14ac:dyDescent="0.2">
      <c r="S117" s="58"/>
      <c r="T117" s="58"/>
      <c r="U117" s="58"/>
      <c r="V117" s="58"/>
      <c r="W117" s="58"/>
    </row>
    <row r="118" spans="19:23" x14ac:dyDescent="0.2">
      <c r="S118" s="58"/>
      <c r="T118" s="58"/>
      <c r="U118" s="58"/>
      <c r="V118" s="58"/>
      <c r="W118" s="58"/>
    </row>
    <row r="119" spans="19:23" x14ac:dyDescent="0.2">
      <c r="S119" s="58"/>
      <c r="T119" s="58"/>
      <c r="U119" s="58"/>
      <c r="V119" s="58"/>
      <c r="W119" s="58"/>
    </row>
    <row r="120" spans="19:23" x14ac:dyDescent="0.2">
      <c r="S120" s="58"/>
      <c r="T120" s="58"/>
      <c r="U120" s="58"/>
      <c r="V120" s="58"/>
      <c r="W120" s="58"/>
    </row>
    <row r="121" spans="19:23" x14ac:dyDescent="0.2">
      <c r="S121" s="58"/>
      <c r="T121" s="58"/>
      <c r="U121" s="58"/>
      <c r="V121" s="58"/>
      <c r="W121" s="58"/>
    </row>
    <row r="122" spans="19:23" x14ac:dyDescent="0.2">
      <c r="S122" s="58"/>
      <c r="T122" s="58"/>
      <c r="U122" s="58"/>
      <c r="V122" s="58"/>
      <c r="W122" s="58"/>
    </row>
    <row r="123" spans="19:23" x14ac:dyDescent="0.2">
      <c r="S123" s="58"/>
      <c r="T123" s="58"/>
      <c r="U123" s="58"/>
      <c r="V123" s="58"/>
      <c r="W123" s="58"/>
    </row>
    <row r="124" spans="19:23" x14ac:dyDescent="0.2">
      <c r="S124" s="58"/>
      <c r="T124" s="58"/>
      <c r="U124" s="58"/>
      <c r="V124" s="58"/>
      <c r="W124" s="58"/>
    </row>
    <row r="125" spans="19:23" x14ac:dyDescent="0.2">
      <c r="S125" s="58"/>
      <c r="T125" s="58"/>
      <c r="U125" s="58"/>
      <c r="V125" s="58"/>
      <c r="W125" s="58"/>
    </row>
    <row r="126" spans="19:23" x14ac:dyDescent="0.2">
      <c r="S126" s="58"/>
      <c r="T126" s="58"/>
      <c r="U126" s="58"/>
      <c r="V126" s="58"/>
      <c r="W126" s="58"/>
    </row>
    <row r="127" spans="19:23" x14ac:dyDescent="0.2">
      <c r="S127" s="58"/>
      <c r="T127" s="58"/>
      <c r="U127" s="58"/>
      <c r="V127" s="58"/>
      <c r="W127" s="58"/>
    </row>
    <row r="128" spans="19:23" x14ac:dyDescent="0.2">
      <c r="S128" s="58"/>
      <c r="T128" s="58"/>
      <c r="U128" s="58"/>
      <c r="V128" s="58"/>
      <c r="W128" s="58"/>
    </row>
    <row r="129" spans="19:23" x14ac:dyDescent="0.2">
      <c r="S129" s="58"/>
      <c r="T129" s="58"/>
      <c r="U129" s="58"/>
      <c r="V129" s="58"/>
      <c r="W129" s="58"/>
    </row>
    <row r="130" spans="19:23" x14ac:dyDescent="0.2">
      <c r="S130" s="58"/>
      <c r="T130" s="58"/>
      <c r="U130" s="58"/>
      <c r="V130" s="58"/>
      <c r="W130" s="58"/>
    </row>
    <row r="131" spans="19:23" x14ac:dyDescent="0.2">
      <c r="S131" s="58"/>
      <c r="T131" s="58"/>
      <c r="U131" s="58"/>
      <c r="V131" s="58"/>
      <c r="W131" s="58"/>
    </row>
    <row r="132" spans="19:23" x14ac:dyDescent="0.2">
      <c r="S132" s="58"/>
      <c r="T132" s="58"/>
      <c r="U132" s="58"/>
      <c r="V132" s="58"/>
      <c r="W132" s="58"/>
    </row>
    <row r="133" spans="19:23" x14ac:dyDescent="0.2">
      <c r="S133" s="58"/>
      <c r="T133" s="58"/>
      <c r="U133" s="58"/>
      <c r="V133" s="58"/>
      <c r="W133" s="58"/>
    </row>
    <row r="134" spans="19:23" x14ac:dyDescent="0.2">
      <c r="S134" s="58"/>
      <c r="T134" s="58"/>
      <c r="U134" s="58"/>
      <c r="V134" s="58"/>
      <c r="W134" s="58"/>
    </row>
    <row r="135" spans="19:23" x14ac:dyDescent="0.2">
      <c r="S135" s="58"/>
      <c r="T135" s="58"/>
      <c r="U135" s="58"/>
      <c r="V135" s="58"/>
      <c r="W135" s="58"/>
    </row>
    <row r="136" spans="19:23" x14ac:dyDescent="0.2">
      <c r="S136" s="58"/>
      <c r="T136" s="58"/>
      <c r="U136" s="58"/>
      <c r="V136" s="58"/>
      <c r="W136" s="58"/>
    </row>
    <row r="137" spans="19:23" x14ac:dyDescent="0.2">
      <c r="S137" s="58"/>
      <c r="T137" s="58"/>
      <c r="U137" s="58"/>
      <c r="V137" s="58"/>
      <c r="W137" s="58"/>
    </row>
    <row r="138" spans="19:23" x14ac:dyDescent="0.2">
      <c r="S138" s="58"/>
      <c r="T138" s="58"/>
      <c r="U138" s="58"/>
      <c r="V138" s="58"/>
      <c r="W138" s="58"/>
    </row>
    <row r="139" spans="19:23" x14ac:dyDescent="0.2">
      <c r="S139" s="58"/>
      <c r="T139" s="58"/>
      <c r="U139" s="58"/>
      <c r="V139" s="58"/>
      <c r="W139" s="58"/>
    </row>
    <row r="140" spans="19:23" x14ac:dyDescent="0.2">
      <c r="S140" s="58"/>
      <c r="T140" s="58"/>
      <c r="U140" s="58"/>
      <c r="V140" s="58"/>
      <c r="W140" s="58"/>
    </row>
    <row r="141" spans="19:23" x14ac:dyDescent="0.2">
      <c r="S141" s="58"/>
      <c r="T141" s="58"/>
      <c r="U141" s="58"/>
      <c r="V141" s="58"/>
      <c r="W141" s="58"/>
    </row>
    <row r="142" spans="19:23" x14ac:dyDescent="0.2">
      <c r="S142" s="58"/>
      <c r="T142" s="58"/>
      <c r="U142" s="58"/>
      <c r="V142" s="58"/>
      <c r="W142" s="58"/>
    </row>
    <row r="143" spans="19:23" x14ac:dyDescent="0.2">
      <c r="S143" s="58"/>
      <c r="T143" s="58"/>
      <c r="U143" s="58"/>
      <c r="V143" s="58"/>
      <c r="W143" s="58"/>
    </row>
    <row r="144" spans="19:23" x14ac:dyDescent="0.2">
      <c r="S144" s="58"/>
      <c r="T144" s="58"/>
      <c r="U144" s="58"/>
      <c r="V144" s="58"/>
      <c r="W144" s="58"/>
    </row>
    <row r="145" spans="19:23" x14ac:dyDescent="0.2">
      <c r="S145" s="58"/>
      <c r="T145" s="58"/>
      <c r="U145" s="58"/>
      <c r="V145" s="58"/>
      <c r="W145" s="58"/>
    </row>
    <row r="146" spans="19:23" x14ac:dyDescent="0.2">
      <c r="S146" s="58"/>
      <c r="T146" s="58"/>
      <c r="U146" s="58"/>
      <c r="V146" s="58"/>
      <c r="W146" s="58"/>
    </row>
    <row r="147" spans="19:23" x14ac:dyDescent="0.2">
      <c r="S147" s="58"/>
      <c r="T147" s="58"/>
      <c r="U147" s="58"/>
      <c r="V147" s="58"/>
      <c r="W147" s="58"/>
    </row>
    <row r="148" spans="19:23" x14ac:dyDescent="0.2">
      <c r="S148" s="58"/>
      <c r="T148" s="58"/>
      <c r="U148" s="58"/>
      <c r="V148" s="58"/>
      <c r="W148" s="58"/>
    </row>
    <row r="149" spans="19:23" x14ac:dyDescent="0.2">
      <c r="S149" s="58"/>
      <c r="T149" s="58"/>
      <c r="U149" s="58"/>
      <c r="V149" s="58"/>
      <c r="W149" s="58"/>
    </row>
    <row r="150" spans="19:23" x14ac:dyDescent="0.2">
      <c r="S150" s="58"/>
      <c r="T150" s="58"/>
      <c r="U150" s="58"/>
      <c r="V150" s="58"/>
      <c r="W150" s="58"/>
    </row>
    <row r="151" spans="19:23" x14ac:dyDescent="0.2">
      <c r="S151" s="58"/>
      <c r="T151" s="58"/>
      <c r="U151" s="58"/>
      <c r="V151" s="58"/>
      <c r="W151" s="58"/>
    </row>
    <row r="152" spans="19:23" x14ac:dyDescent="0.2">
      <c r="S152" s="58"/>
      <c r="T152" s="58"/>
      <c r="U152" s="58"/>
      <c r="V152" s="58"/>
      <c r="W152" s="58"/>
    </row>
    <row r="153" spans="19:23" x14ac:dyDescent="0.2">
      <c r="S153" s="58"/>
      <c r="T153" s="58"/>
      <c r="U153" s="58"/>
      <c r="V153" s="58"/>
      <c r="W153" s="58"/>
    </row>
    <row r="154" spans="19:23" x14ac:dyDescent="0.2">
      <c r="S154" s="58"/>
      <c r="T154" s="58"/>
      <c r="U154" s="58"/>
      <c r="V154" s="58"/>
      <c r="W154" s="58"/>
    </row>
    <row r="155" spans="19:23" x14ac:dyDescent="0.2">
      <c r="S155" s="58"/>
      <c r="T155" s="58"/>
      <c r="U155" s="58"/>
      <c r="V155" s="58"/>
      <c r="W155" s="58"/>
    </row>
    <row r="156" spans="19:23" x14ac:dyDescent="0.2">
      <c r="S156" s="58"/>
      <c r="T156" s="58"/>
      <c r="U156" s="58"/>
      <c r="V156" s="58"/>
      <c r="W156" s="58"/>
    </row>
    <row r="157" spans="19:23" x14ac:dyDescent="0.2">
      <c r="S157" s="58"/>
      <c r="T157" s="58"/>
      <c r="U157" s="58"/>
      <c r="V157" s="58"/>
      <c r="W157" s="58"/>
    </row>
    <row r="158" spans="19:23" x14ac:dyDescent="0.2">
      <c r="S158" s="58"/>
      <c r="T158" s="58"/>
      <c r="U158" s="58"/>
      <c r="V158" s="58"/>
      <c r="W158" s="58"/>
    </row>
    <row r="159" spans="19:23" x14ac:dyDescent="0.2">
      <c r="S159" s="58"/>
      <c r="T159" s="58"/>
      <c r="U159" s="58"/>
      <c r="V159" s="58"/>
      <c r="W159" s="58"/>
    </row>
    <row r="160" spans="19:23" x14ac:dyDescent="0.2">
      <c r="S160" s="58"/>
      <c r="T160" s="58"/>
      <c r="U160" s="58"/>
      <c r="V160" s="58"/>
      <c r="W160" s="58"/>
    </row>
    <row r="161" spans="19:23" x14ac:dyDescent="0.2">
      <c r="S161" s="58"/>
      <c r="T161" s="58"/>
      <c r="U161" s="58"/>
      <c r="V161" s="58"/>
      <c r="W161" s="58"/>
    </row>
    <row r="162" spans="19:23" x14ac:dyDescent="0.2">
      <c r="S162" s="58"/>
      <c r="T162" s="58"/>
      <c r="U162" s="58"/>
      <c r="V162" s="58"/>
      <c r="W162" s="58"/>
    </row>
    <row r="163" spans="19:23" x14ac:dyDescent="0.2">
      <c r="S163" s="58"/>
      <c r="T163" s="58"/>
      <c r="U163" s="58"/>
      <c r="V163" s="58"/>
      <c r="W163" s="58"/>
    </row>
    <row r="164" spans="19:23" x14ac:dyDescent="0.2">
      <c r="S164" s="58"/>
      <c r="T164" s="58"/>
      <c r="U164" s="58"/>
      <c r="V164" s="58"/>
      <c r="W164" s="58"/>
    </row>
    <row r="165" spans="19:23" x14ac:dyDescent="0.2">
      <c r="S165" s="58"/>
      <c r="T165" s="58"/>
      <c r="U165" s="58"/>
      <c r="V165" s="58"/>
      <c r="W165" s="58"/>
    </row>
    <row r="166" spans="19:23" x14ac:dyDescent="0.2">
      <c r="S166" s="58"/>
      <c r="T166" s="58"/>
      <c r="U166" s="58"/>
      <c r="V166" s="58"/>
      <c r="W166" s="58"/>
    </row>
    <row r="167" spans="19:23" x14ac:dyDescent="0.2">
      <c r="S167" s="58"/>
      <c r="T167" s="58"/>
      <c r="U167" s="58"/>
      <c r="V167" s="58"/>
      <c r="W167" s="58"/>
    </row>
    <row r="168" spans="19:23" x14ac:dyDescent="0.2">
      <c r="S168" s="58"/>
      <c r="T168" s="58"/>
      <c r="U168" s="58"/>
      <c r="V168" s="58"/>
      <c r="W168" s="58"/>
    </row>
    <row r="169" spans="19:23" x14ac:dyDescent="0.2">
      <c r="S169" s="58"/>
      <c r="T169" s="58"/>
      <c r="U169" s="58"/>
      <c r="V169" s="58"/>
      <c r="W169" s="58"/>
    </row>
    <row r="170" spans="19:23" x14ac:dyDescent="0.2">
      <c r="S170" s="58"/>
      <c r="T170" s="58"/>
      <c r="U170" s="58"/>
      <c r="V170" s="58"/>
      <c r="W170" s="58"/>
    </row>
    <row r="171" spans="19:23" x14ac:dyDescent="0.2">
      <c r="S171" s="58"/>
      <c r="T171" s="58"/>
      <c r="U171" s="58"/>
      <c r="V171" s="58"/>
      <c r="W171" s="58"/>
    </row>
    <row r="172" spans="19:23" x14ac:dyDescent="0.2">
      <c r="S172" s="58"/>
      <c r="T172" s="58"/>
      <c r="U172" s="58"/>
      <c r="V172" s="58"/>
      <c r="W172" s="58"/>
    </row>
    <row r="173" spans="19:23" x14ac:dyDescent="0.2">
      <c r="S173" s="58"/>
      <c r="T173" s="58"/>
      <c r="U173" s="58"/>
      <c r="V173" s="58"/>
      <c r="W173" s="58"/>
    </row>
    <row r="174" spans="19:23" x14ac:dyDescent="0.2">
      <c r="S174" s="58"/>
      <c r="T174" s="58"/>
      <c r="U174" s="58"/>
      <c r="V174" s="58"/>
      <c r="W174" s="58"/>
    </row>
    <row r="175" spans="19:23" x14ac:dyDescent="0.2">
      <c r="S175" s="58"/>
      <c r="T175" s="58"/>
      <c r="U175" s="58"/>
      <c r="V175" s="58"/>
      <c r="W175" s="58"/>
    </row>
    <row r="176" spans="19:23" x14ac:dyDescent="0.2">
      <c r="S176" s="58"/>
      <c r="T176" s="58"/>
      <c r="U176" s="58"/>
      <c r="V176" s="58"/>
      <c r="W176" s="58"/>
    </row>
    <row r="177" spans="19:23" x14ac:dyDescent="0.2">
      <c r="S177" s="58"/>
      <c r="T177" s="58"/>
      <c r="U177" s="58"/>
      <c r="V177" s="58"/>
      <c r="W177" s="58"/>
    </row>
    <row r="178" spans="19:23" x14ac:dyDescent="0.2">
      <c r="S178" s="58"/>
      <c r="T178" s="58"/>
      <c r="U178" s="58"/>
      <c r="V178" s="58"/>
      <c r="W178" s="58"/>
    </row>
    <row r="179" spans="19:23" x14ac:dyDescent="0.2">
      <c r="S179" s="58"/>
      <c r="T179" s="58"/>
      <c r="U179" s="58"/>
      <c r="V179" s="58"/>
      <c r="W179" s="58"/>
    </row>
    <row r="180" spans="19:23" x14ac:dyDescent="0.2">
      <c r="S180" s="58"/>
      <c r="T180" s="58"/>
      <c r="U180" s="58"/>
      <c r="V180" s="58"/>
      <c r="W180" s="58"/>
    </row>
    <row r="181" spans="19:23" x14ac:dyDescent="0.2">
      <c r="S181" s="58"/>
      <c r="T181" s="58"/>
      <c r="U181" s="58"/>
      <c r="V181" s="58"/>
      <c r="W181" s="58"/>
    </row>
    <row r="182" spans="19:23" x14ac:dyDescent="0.2">
      <c r="S182" s="58"/>
      <c r="T182" s="58"/>
      <c r="U182" s="58"/>
      <c r="V182" s="58"/>
      <c r="W182" s="58"/>
    </row>
    <row r="183" spans="19:23" x14ac:dyDescent="0.2">
      <c r="S183" s="58"/>
      <c r="T183" s="58"/>
      <c r="U183" s="58"/>
      <c r="V183" s="58"/>
      <c r="W183" s="58"/>
    </row>
    <row r="184" spans="19:23" x14ac:dyDescent="0.2">
      <c r="S184" s="58"/>
      <c r="T184" s="58"/>
      <c r="U184" s="58"/>
      <c r="V184" s="58"/>
      <c r="W184" s="58"/>
    </row>
    <row r="185" spans="19:23" x14ac:dyDescent="0.2">
      <c r="S185" s="58"/>
      <c r="T185" s="58"/>
      <c r="U185" s="58"/>
      <c r="V185" s="58"/>
      <c r="W185" s="58"/>
    </row>
    <row r="186" spans="19:23" x14ac:dyDescent="0.2">
      <c r="S186" s="58"/>
      <c r="T186" s="58"/>
      <c r="U186" s="58"/>
      <c r="V186" s="58"/>
      <c r="W186" s="58"/>
    </row>
    <row r="187" spans="19:23" x14ac:dyDescent="0.2">
      <c r="S187" s="58"/>
      <c r="T187" s="58"/>
      <c r="U187" s="58"/>
      <c r="V187" s="58"/>
      <c r="W187" s="58"/>
    </row>
    <row r="188" spans="19:23" x14ac:dyDescent="0.2">
      <c r="S188" s="58"/>
      <c r="T188" s="58"/>
      <c r="U188" s="58"/>
      <c r="V188" s="58"/>
      <c r="W188" s="58"/>
    </row>
    <row r="189" spans="19:23" x14ac:dyDescent="0.2">
      <c r="S189" s="58"/>
      <c r="T189" s="58"/>
      <c r="U189" s="58"/>
      <c r="V189" s="58"/>
      <c r="W189" s="58"/>
    </row>
    <row r="190" spans="19:23" x14ac:dyDescent="0.2">
      <c r="S190" s="58"/>
      <c r="T190" s="58"/>
      <c r="U190" s="58"/>
      <c r="V190" s="58"/>
      <c r="W190" s="58"/>
    </row>
    <row r="191" spans="19:23" x14ac:dyDescent="0.2">
      <c r="S191" s="58"/>
      <c r="T191" s="58"/>
      <c r="U191" s="58"/>
      <c r="V191" s="58"/>
      <c r="W191" s="58"/>
    </row>
    <row r="192" spans="19:23" x14ac:dyDescent="0.2">
      <c r="S192" s="58"/>
      <c r="T192" s="58"/>
      <c r="U192" s="58"/>
      <c r="V192" s="58"/>
      <c r="W192" s="58"/>
    </row>
    <row r="193" spans="19:23" x14ac:dyDescent="0.2">
      <c r="S193" s="58"/>
      <c r="T193" s="58"/>
      <c r="U193" s="58"/>
      <c r="V193" s="58"/>
      <c r="W193" s="58"/>
    </row>
    <row r="194" spans="19:23" x14ac:dyDescent="0.2">
      <c r="S194" s="58"/>
      <c r="T194" s="58"/>
      <c r="U194" s="58"/>
      <c r="V194" s="58"/>
      <c r="W194" s="58"/>
    </row>
    <row r="195" spans="19:23" x14ac:dyDescent="0.2">
      <c r="S195" s="58"/>
      <c r="T195" s="58"/>
      <c r="U195" s="58"/>
      <c r="V195" s="58"/>
      <c r="W195" s="58"/>
    </row>
    <row r="196" spans="19:23" x14ac:dyDescent="0.2">
      <c r="S196" s="58"/>
      <c r="T196" s="58"/>
      <c r="U196" s="58"/>
      <c r="V196" s="58"/>
      <c r="W196" s="58"/>
    </row>
    <row r="197" spans="19:23" x14ac:dyDescent="0.2">
      <c r="S197" s="58"/>
      <c r="T197" s="58"/>
      <c r="U197" s="58"/>
      <c r="V197" s="58"/>
      <c r="W197" s="58"/>
    </row>
    <row r="198" spans="19:23" x14ac:dyDescent="0.2">
      <c r="S198" s="58"/>
      <c r="T198" s="58"/>
      <c r="U198" s="58"/>
      <c r="V198" s="58"/>
      <c r="W198" s="58"/>
    </row>
    <row r="199" spans="19:23" x14ac:dyDescent="0.2">
      <c r="S199" s="58"/>
      <c r="T199" s="58"/>
      <c r="U199" s="58"/>
      <c r="V199" s="58"/>
      <c r="W199" s="58"/>
    </row>
    <row r="200" spans="19:23" x14ac:dyDescent="0.2">
      <c r="S200" s="58"/>
      <c r="T200" s="58"/>
      <c r="U200" s="58"/>
      <c r="V200" s="58"/>
      <c r="W200" s="58"/>
    </row>
    <row r="201" spans="19:23" x14ac:dyDescent="0.2">
      <c r="S201" s="58"/>
      <c r="T201" s="58"/>
      <c r="U201" s="58"/>
      <c r="V201" s="58"/>
      <c r="W201" s="58"/>
    </row>
    <row r="202" spans="19:23" x14ac:dyDescent="0.2">
      <c r="S202" s="58"/>
      <c r="T202" s="58"/>
      <c r="U202" s="58"/>
      <c r="V202" s="58"/>
      <c r="W202" s="58"/>
    </row>
    <row r="203" spans="19:23" x14ac:dyDescent="0.2">
      <c r="S203" s="58"/>
      <c r="T203" s="58"/>
      <c r="U203" s="58"/>
      <c r="V203" s="58"/>
      <c r="W203" s="58"/>
    </row>
    <row r="204" spans="19:23" x14ac:dyDescent="0.2">
      <c r="S204" s="58"/>
      <c r="T204" s="58"/>
      <c r="U204" s="58"/>
      <c r="V204" s="58"/>
      <c r="W204" s="58"/>
    </row>
    <row r="205" spans="19:23" x14ac:dyDescent="0.2">
      <c r="S205" s="58"/>
      <c r="T205" s="58"/>
      <c r="U205" s="58"/>
      <c r="V205" s="58"/>
      <c r="W205" s="58"/>
    </row>
    <row r="206" spans="19:23" x14ac:dyDescent="0.2">
      <c r="S206" s="58"/>
      <c r="T206" s="58"/>
      <c r="U206" s="58"/>
      <c r="V206" s="58"/>
      <c r="W206" s="58"/>
    </row>
    <row r="207" spans="19:23" x14ac:dyDescent="0.2">
      <c r="S207" s="58"/>
      <c r="T207" s="58"/>
      <c r="U207" s="58"/>
      <c r="V207" s="58"/>
      <c r="W207" s="58"/>
    </row>
    <row r="208" spans="19:23" x14ac:dyDescent="0.2">
      <c r="S208" s="58"/>
      <c r="T208" s="58"/>
      <c r="U208" s="58"/>
      <c r="V208" s="58"/>
      <c r="W208" s="58"/>
    </row>
    <row r="209" spans="19:23" x14ac:dyDescent="0.2">
      <c r="S209" s="58"/>
      <c r="T209" s="58"/>
      <c r="U209" s="58"/>
      <c r="V209" s="58"/>
      <c r="W209" s="58"/>
    </row>
    <row r="210" spans="19:23" x14ac:dyDescent="0.2">
      <c r="S210" s="58"/>
      <c r="T210" s="58"/>
      <c r="U210" s="58"/>
      <c r="V210" s="58"/>
      <c r="W210" s="58"/>
    </row>
    <row r="211" spans="19:23" x14ac:dyDescent="0.2">
      <c r="S211" s="58"/>
      <c r="T211" s="58"/>
      <c r="U211" s="58"/>
      <c r="V211" s="58"/>
      <c r="W211" s="58"/>
    </row>
    <row r="212" spans="19:23" x14ac:dyDescent="0.2">
      <c r="S212" s="58"/>
      <c r="T212" s="58"/>
      <c r="U212" s="58"/>
      <c r="V212" s="58"/>
      <c r="W212" s="58"/>
    </row>
    <row r="213" spans="19:23" x14ac:dyDescent="0.2">
      <c r="S213" s="58"/>
      <c r="T213" s="58"/>
      <c r="U213" s="58"/>
      <c r="V213" s="58"/>
      <c r="W213" s="58"/>
    </row>
    <row r="214" spans="19:23" x14ac:dyDescent="0.2">
      <c r="S214" s="58"/>
      <c r="T214" s="58"/>
      <c r="U214" s="58"/>
      <c r="V214" s="58"/>
      <c r="W214" s="58"/>
    </row>
    <row r="215" spans="19:23" x14ac:dyDescent="0.2">
      <c r="S215" s="58"/>
      <c r="T215" s="58"/>
      <c r="U215" s="58"/>
      <c r="V215" s="58"/>
      <c r="W215" s="58"/>
    </row>
    <row r="216" spans="19:23" x14ac:dyDescent="0.2">
      <c r="S216" s="58"/>
      <c r="T216" s="58"/>
      <c r="U216" s="58"/>
      <c r="V216" s="58"/>
      <c r="W216" s="58"/>
    </row>
    <row r="217" spans="19:23" x14ac:dyDescent="0.2">
      <c r="S217" s="58"/>
      <c r="T217" s="58"/>
      <c r="U217" s="58"/>
      <c r="V217" s="58"/>
      <c r="W217" s="58"/>
    </row>
    <row r="218" spans="19:23" x14ac:dyDescent="0.2">
      <c r="S218" s="58"/>
      <c r="T218" s="58"/>
      <c r="U218" s="58"/>
      <c r="V218" s="58"/>
      <c r="W218" s="58"/>
    </row>
    <row r="219" spans="19:23" x14ac:dyDescent="0.2">
      <c r="S219" s="58"/>
      <c r="T219" s="58"/>
      <c r="U219" s="58"/>
      <c r="V219" s="58"/>
      <c r="W219" s="58"/>
    </row>
    <row r="220" spans="19:23" x14ac:dyDescent="0.2">
      <c r="S220" s="58"/>
      <c r="T220" s="58"/>
      <c r="U220" s="58"/>
      <c r="V220" s="58"/>
      <c r="W220" s="58"/>
    </row>
    <row r="221" spans="19:23" x14ac:dyDescent="0.2">
      <c r="S221" s="58"/>
      <c r="T221" s="58"/>
      <c r="U221" s="58"/>
      <c r="V221" s="58"/>
      <c r="W221" s="58"/>
    </row>
    <row r="222" spans="19:23" x14ac:dyDescent="0.2">
      <c r="S222" s="58"/>
      <c r="T222" s="58"/>
      <c r="U222" s="58"/>
      <c r="V222" s="58"/>
      <c r="W222" s="58"/>
    </row>
    <row r="223" spans="19:23" x14ac:dyDescent="0.2">
      <c r="S223" s="58"/>
      <c r="T223" s="58"/>
      <c r="U223" s="58"/>
      <c r="V223" s="58"/>
      <c r="W223" s="58"/>
    </row>
    <row r="224" spans="19:23" x14ac:dyDescent="0.2">
      <c r="S224" s="58"/>
      <c r="T224" s="58"/>
      <c r="U224" s="58"/>
      <c r="V224" s="58"/>
      <c r="W224" s="58"/>
    </row>
    <row r="225" spans="19:23" x14ac:dyDescent="0.2">
      <c r="S225" s="58"/>
      <c r="T225" s="58"/>
      <c r="U225" s="58"/>
      <c r="V225" s="58"/>
      <c r="W225" s="58"/>
    </row>
    <row r="226" spans="19:23" x14ac:dyDescent="0.2">
      <c r="S226" s="58"/>
      <c r="T226" s="58"/>
      <c r="U226" s="58"/>
      <c r="V226" s="58"/>
      <c r="W226" s="58"/>
    </row>
    <row r="227" spans="19:23" x14ac:dyDescent="0.2">
      <c r="S227" s="58"/>
      <c r="T227" s="58"/>
      <c r="U227" s="58"/>
      <c r="V227" s="58"/>
      <c r="W227" s="58"/>
    </row>
    <row r="228" spans="19:23" x14ac:dyDescent="0.2">
      <c r="S228" s="58"/>
      <c r="T228" s="58"/>
      <c r="U228" s="58"/>
      <c r="V228" s="58"/>
      <c r="W228" s="58"/>
    </row>
    <row r="229" spans="19:23" x14ac:dyDescent="0.2">
      <c r="S229" s="58"/>
      <c r="T229" s="58"/>
      <c r="U229" s="58"/>
      <c r="V229" s="58"/>
      <c r="W229" s="58"/>
    </row>
    <row r="230" spans="19:23" x14ac:dyDescent="0.2">
      <c r="S230" s="58"/>
      <c r="T230" s="58"/>
      <c r="U230" s="58"/>
      <c r="V230" s="58"/>
      <c r="W230" s="58"/>
    </row>
    <row r="231" spans="19:23" x14ac:dyDescent="0.2">
      <c r="S231" s="58"/>
      <c r="T231" s="58"/>
      <c r="U231" s="58"/>
      <c r="V231" s="58"/>
      <c r="W231" s="58"/>
    </row>
    <row r="232" spans="19:23" x14ac:dyDescent="0.2">
      <c r="S232" s="58"/>
      <c r="T232" s="58"/>
      <c r="U232" s="58"/>
      <c r="V232" s="58"/>
      <c r="W232" s="58"/>
    </row>
    <row r="233" spans="19:23" x14ac:dyDescent="0.2">
      <c r="S233" s="58"/>
      <c r="T233" s="58"/>
      <c r="U233" s="58"/>
      <c r="V233" s="58"/>
      <c r="W233" s="58"/>
    </row>
    <row r="234" spans="19:23" x14ac:dyDescent="0.2">
      <c r="S234" s="58"/>
      <c r="T234" s="58"/>
      <c r="U234" s="58"/>
      <c r="V234" s="58"/>
      <c r="W234" s="58"/>
    </row>
    <row r="235" spans="19:23" x14ac:dyDescent="0.2">
      <c r="S235" s="58"/>
      <c r="T235" s="58"/>
      <c r="U235" s="58"/>
      <c r="V235" s="58"/>
      <c r="W235" s="58"/>
    </row>
    <row r="236" spans="19:23" x14ac:dyDescent="0.2">
      <c r="S236" s="58"/>
      <c r="T236" s="58"/>
      <c r="U236" s="58"/>
      <c r="V236" s="58"/>
      <c r="W236" s="58"/>
    </row>
    <row r="237" spans="19:23" x14ac:dyDescent="0.2">
      <c r="S237" s="58"/>
      <c r="T237" s="58"/>
      <c r="U237" s="58"/>
      <c r="V237" s="58"/>
      <c r="W237" s="58"/>
    </row>
    <row r="238" spans="19:23" x14ac:dyDescent="0.2">
      <c r="S238" s="58"/>
      <c r="T238" s="58"/>
      <c r="U238" s="58"/>
      <c r="V238" s="58"/>
      <c r="W238" s="58"/>
    </row>
    <row r="239" spans="19:23" x14ac:dyDescent="0.2">
      <c r="S239" s="58"/>
      <c r="T239" s="58"/>
      <c r="U239" s="58"/>
      <c r="V239" s="58"/>
      <c r="W239" s="58"/>
    </row>
    <row r="240" spans="19:23" x14ac:dyDescent="0.2">
      <c r="S240" s="58"/>
      <c r="T240" s="58"/>
      <c r="U240" s="58"/>
      <c r="V240" s="58"/>
      <c r="W240" s="58"/>
    </row>
    <row r="241" spans="19:23" x14ac:dyDescent="0.2">
      <c r="S241" s="58"/>
      <c r="T241" s="58"/>
      <c r="U241" s="58"/>
      <c r="V241" s="58"/>
      <c r="W241" s="58"/>
    </row>
    <row r="242" spans="19:23" x14ac:dyDescent="0.2">
      <c r="S242" s="58"/>
      <c r="T242" s="58"/>
      <c r="U242" s="58"/>
      <c r="V242" s="58"/>
      <c r="W242" s="58"/>
    </row>
    <row r="243" spans="19:23" x14ac:dyDescent="0.2">
      <c r="S243" s="58"/>
      <c r="T243" s="58"/>
      <c r="U243" s="58"/>
      <c r="V243" s="58"/>
      <c r="W243" s="58"/>
    </row>
    <row r="244" spans="19:23" x14ac:dyDescent="0.2">
      <c r="S244" s="58"/>
      <c r="T244" s="58"/>
      <c r="U244" s="58"/>
      <c r="V244" s="58"/>
      <c r="W244" s="58"/>
    </row>
    <row r="245" spans="19:23" x14ac:dyDescent="0.2">
      <c r="S245" s="58"/>
      <c r="T245" s="58"/>
      <c r="U245" s="58"/>
      <c r="V245" s="58"/>
      <c r="W245" s="58"/>
    </row>
    <row r="246" spans="19:23" x14ac:dyDescent="0.2">
      <c r="S246" s="58"/>
      <c r="T246" s="58"/>
      <c r="U246" s="58"/>
      <c r="V246" s="58"/>
      <c r="W246" s="58"/>
    </row>
    <row r="247" spans="19:23" x14ac:dyDescent="0.2">
      <c r="S247" s="58"/>
      <c r="T247" s="58"/>
      <c r="U247" s="58"/>
      <c r="V247" s="58"/>
      <c r="W247" s="58"/>
    </row>
    <row r="248" spans="19:23" x14ac:dyDescent="0.2">
      <c r="S248" s="58"/>
      <c r="T248" s="58"/>
      <c r="U248" s="58"/>
      <c r="V248" s="58"/>
      <c r="W248" s="58"/>
    </row>
    <row r="249" spans="19:23" x14ac:dyDescent="0.2">
      <c r="S249" s="58"/>
      <c r="T249" s="58"/>
      <c r="U249" s="58"/>
      <c r="V249" s="58"/>
      <c r="W249" s="58"/>
    </row>
    <row r="250" spans="19:23" x14ac:dyDescent="0.2">
      <c r="S250" s="58"/>
      <c r="T250" s="58"/>
      <c r="U250" s="58"/>
      <c r="V250" s="58"/>
      <c r="W250" s="58"/>
    </row>
    <row r="251" spans="19:23" x14ac:dyDescent="0.2">
      <c r="S251" s="58"/>
      <c r="T251" s="58"/>
      <c r="U251" s="58"/>
      <c r="V251" s="58"/>
      <c r="W251" s="58"/>
    </row>
    <row r="252" spans="19:23" x14ac:dyDescent="0.2">
      <c r="S252" s="58"/>
      <c r="T252" s="58"/>
      <c r="U252" s="58"/>
      <c r="V252" s="58"/>
      <c r="W252" s="58"/>
    </row>
    <row r="253" spans="19:23" x14ac:dyDescent="0.2">
      <c r="S253" s="58"/>
      <c r="T253" s="58"/>
      <c r="U253" s="58"/>
      <c r="V253" s="58"/>
      <c r="W253" s="58"/>
    </row>
    <row r="254" spans="19:23" x14ac:dyDescent="0.2">
      <c r="S254" s="58"/>
      <c r="T254" s="58"/>
      <c r="U254" s="58"/>
      <c r="V254" s="58"/>
      <c r="W254" s="58"/>
    </row>
    <row r="255" spans="19:23" x14ac:dyDescent="0.2">
      <c r="S255" s="58"/>
      <c r="T255" s="58"/>
      <c r="U255" s="58"/>
      <c r="V255" s="58"/>
      <c r="W255" s="58"/>
    </row>
    <row r="256" spans="19:23" x14ac:dyDescent="0.2">
      <c r="S256" s="58"/>
      <c r="T256" s="58"/>
      <c r="U256" s="58"/>
      <c r="V256" s="58"/>
      <c r="W256" s="58"/>
    </row>
    <row r="257" spans="19:23" x14ac:dyDescent="0.2">
      <c r="S257" s="58"/>
      <c r="T257" s="58"/>
      <c r="U257" s="58"/>
      <c r="V257" s="58"/>
      <c r="W257" s="58"/>
    </row>
    <row r="258" spans="19:23" x14ac:dyDescent="0.2">
      <c r="S258" s="58"/>
      <c r="T258" s="58"/>
      <c r="U258" s="58"/>
      <c r="V258" s="58"/>
      <c r="W258" s="58"/>
    </row>
    <row r="259" spans="19:23" x14ac:dyDescent="0.2">
      <c r="S259" s="58"/>
      <c r="T259" s="58"/>
      <c r="U259" s="58"/>
      <c r="V259" s="58"/>
      <c r="W259" s="58"/>
    </row>
    <row r="260" spans="19:23" x14ac:dyDescent="0.2">
      <c r="S260" s="58"/>
      <c r="T260" s="58"/>
      <c r="U260" s="58"/>
      <c r="V260" s="58"/>
      <c r="W260" s="58"/>
    </row>
    <row r="261" spans="19:23" x14ac:dyDescent="0.2">
      <c r="S261" s="58"/>
      <c r="T261" s="58"/>
      <c r="U261" s="58"/>
      <c r="V261" s="58"/>
      <c r="W261" s="58"/>
    </row>
    <row r="262" spans="19:23" x14ac:dyDescent="0.2">
      <c r="S262" s="58"/>
      <c r="T262" s="58"/>
      <c r="U262" s="58"/>
      <c r="V262" s="58"/>
      <c r="W262" s="58"/>
    </row>
    <row r="263" spans="19:23" x14ac:dyDescent="0.2">
      <c r="S263" s="58"/>
      <c r="T263" s="58"/>
      <c r="U263" s="58"/>
      <c r="V263" s="58"/>
      <c r="W263" s="58"/>
    </row>
    <row r="264" spans="19:23" x14ac:dyDescent="0.2">
      <c r="S264" s="58"/>
      <c r="T264" s="58"/>
      <c r="U264" s="58"/>
      <c r="V264" s="58"/>
      <c r="W264" s="58"/>
    </row>
    <row r="265" spans="19:23" x14ac:dyDescent="0.2">
      <c r="S265" s="58"/>
      <c r="T265" s="58"/>
      <c r="U265" s="58"/>
      <c r="V265" s="58"/>
      <c r="W265" s="58"/>
    </row>
    <row r="266" spans="19:23" x14ac:dyDescent="0.2">
      <c r="S266" s="58"/>
      <c r="T266" s="58"/>
      <c r="U266" s="58"/>
      <c r="V266" s="58"/>
      <c r="W266" s="58"/>
    </row>
    <row r="267" spans="19:23" x14ac:dyDescent="0.2">
      <c r="S267" s="58"/>
      <c r="T267" s="58"/>
      <c r="U267" s="58"/>
      <c r="V267" s="58"/>
      <c r="W267" s="58"/>
    </row>
    <row r="268" spans="19:23" x14ac:dyDescent="0.2">
      <c r="S268" s="58"/>
      <c r="T268" s="58"/>
      <c r="U268" s="58"/>
      <c r="V268" s="58"/>
      <c r="W268" s="58"/>
    </row>
    <row r="269" spans="19:23" x14ac:dyDescent="0.2">
      <c r="S269" s="58"/>
      <c r="T269" s="58"/>
      <c r="U269" s="58"/>
      <c r="V269" s="58"/>
      <c r="W269" s="58"/>
    </row>
    <row r="270" spans="19:23" x14ac:dyDescent="0.2">
      <c r="S270" s="58"/>
      <c r="T270" s="58"/>
      <c r="U270" s="58"/>
      <c r="V270" s="58"/>
      <c r="W270" s="58"/>
    </row>
    <row r="271" spans="19:23" x14ac:dyDescent="0.2">
      <c r="S271" s="58"/>
      <c r="T271" s="58"/>
      <c r="U271" s="58"/>
      <c r="V271" s="58"/>
      <c r="W271" s="58"/>
    </row>
    <row r="272" spans="19:23" x14ac:dyDescent="0.2">
      <c r="S272" s="58"/>
      <c r="T272" s="58"/>
      <c r="U272" s="58"/>
      <c r="V272" s="58"/>
      <c r="W272" s="58"/>
    </row>
    <row r="273" spans="19:23" x14ac:dyDescent="0.2">
      <c r="S273" s="58"/>
      <c r="T273" s="58"/>
      <c r="U273" s="58"/>
      <c r="V273" s="58"/>
      <c r="W273" s="58"/>
    </row>
    <row r="274" spans="19:23" x14ac:dyDescent="0.2">
      <c r="S274" s="58"/>
      <c r="T274" s="58"/>
      <c r="U274" s="58"/>
      <c r="V274" s="58"/>
      <c r="W274" s="58"/>
    </row>
    <row r="275" spans="19:23" x14ac:dyDescent="0.2">
      <c r="S275" s="58"/>
      <c r="T275" s="58"/>
      <c r="U275" s="58"/>
      <c r="V275" s="58"/>
      <c r="W275" s="58"/>
    </row>
    <row r="276" spans="19:23" x14ac:dyDescent="0.2">
      <c r="S276" s="58"/>
      <c r="T276" s="58"/>
      <c r="U276" s="58"/>
      <c r="V276" s="58"/>
      <c r="W276" s="58"/>
    </row>
    <row r="277" spans="19:23" x14ac:dyDescent="0.2">
      <c r="S277" s="58"/>
      <c r="T277" s="58"/>
      <c r="U277" s="58"/>
      <c r="V277" s="58"/>
      <c r="W277" s="58"/>
    </row>
    <row r="278" spans="19:23" x14ac:dyDescent="0.2">
      <c r="S278" s="58"/>
      <c r="T278" s="58"/>
      <c r="U278" s="58"/>
      <c r="V278" s="58"/>
      <c r="W278" s="58"/>
    </row>
    <row r="279" spans="19:23" x14ac:dyDescent="0.2">
      <c r="S279" s="58"/>
      <c r="T279" s="58"/>
      <c r="U279" s="58"/>
      <c r="V279" s="58"/>
      <c r="W279" s="58"/>
    </row>
    <row r="280" spans="19:23" x14ac:dyDescent="0.2">
      <c r="S280" s="58"/>
      <c r="T280" s="58"/>
      <c r="U280" s="58"/>
      <c r="V280" s="58"/>
      <c r="W280" s="58"/>
    </row>
    <row r="281" spans="19:23" x14ac:dyDescent="0.2">
      <c r="S281" s="58"/>
      <c r="T281" s="58"/>
      <c r="U281" s="58"/>
      <c r="V281" s="58"/>
      <c r="W281" s="58"/>
    </row>
    <row r="282" spans="19:23" x14ac:dyDescent="0.2">
      <c r="S282" s="58"/>
      <c r="T282" s="58"/>
      <c r="U282" s="58"/>
      <c r="V282" s="58"/>
      <c r="W282" s="58"/>
    </row>
    <row r="283" spans="19:23" x14ac:dyDescent="0.2">
      <c r="S283" s="58"/>
      <c r="T283" s="58"/>
      <c r="U283" s="58"/>
      <c r="V283" s="58"/>
      <c r="W283" s="58"/>
    </row>
    <row r="284" spans="19:23" x14ac:dyDescent="0.2">
      <c r="S284" s="58"/>
      <c r="T284" s="58"/>
      <c r="U284" s="58"/>
      <c r="V284" s="58"/>
      <c r="W284" s="58"/>
    </row>
    <row r="285" spans="19:23" x14ac:dyDescent="0.2">
      <c r="S285" s="58"/>
      <c r="T285" s="58"/>
      <c r="U285" s="58"/>
      <c r="V285" s="58"/>
      <c r="W285" s="58"/>
    </row>
    <row r="286" spans="19:23" x14ac:dyDescent="0.2">
      <c r="S286" s="58"/>
      <c r="T286" s="58"/>
      <c r="U286" s="58"/>
      <c r="V286" s="58"/>
      <c r="W286" s="58"/>
    </row>
    <row r="287" spans="19:23" x14ac:dyDescent="0.2">
      <c r="S287" s="58"/>
      <c r="T287" s="58"/>
      <c r="U287" s="58"/>
      <c r="V287" s="58"/>
      <c r="W287" s="58"/>
    </row>
    <row r="288" spans="19:23" x14ac:dyDescent="0.2">
      <c r="S288" s="58"/>
      <c r="T288" s="58"/>
      <c r="U288" s="58"/>
      <c r="V288" s="58"/>
      <c r="W288" s="58"/>
    </row>
    <row r="289" spans="19:23" x14ac:dyDescent="0.2">
      <c r="S289" s="58"/>
      <c r="T289" s="58"/>
      <c r="U289" s="58"/>
      <c r="V289" s="58"/>
      <c r="W289" s="58"/>
    </row>
    <row r="290" spans="19:23" x14ac:dyDescent="0.2">
      <c r="S290" s="58"/>
      <c r="T290" s="58"/>
      <c r="U290" s="58"/>
      <c r="V290" s="58"/>
      <c r="W290" s="58"/>
    </row>
    <row r="291" spans="19:23" x14ac:dyDescent="0.2">
      <c r="S291" s="58"/>
      <c r="T291" s="58"/>
      <c r="U291" s="58"/>
      <c r="V291" s="58"/>
      <c r="W291" s="58"/>
    </row>
    <row r="292" spans="19:23" x14ac:dyDescent="0.2">
      <c r="S292" s="58"/>
      <c r="T292" s="58"/>
      <c r="U292" s="58"/>
      <c r="V292" s="58"/>
      <c r="W292" s="58"/>
    </row>
    <row r="293" spans="19:23" x14ac:dyDescent="0.2">
      <c r="S293" s="58"/>
      <c r="T293" s="58"/>
      <c r="U293" s="58"/>
      <c r="V293" s="58"/>
      <c r="W293" s="58"/>
    </row>
    <row r="294" spans="19:23" x14ac:dyDescent="0.2">
      <c r="S294" s="58"/>
      <c r="T294" s="58"/>
      <c r="U294" s="58"/>
      <c r="V294" s="58"/>
      <c r="W294" s="58"/>
    </row>
    <row r="295" spans="19:23" x14ac:dyDescent="0.2">
      <c r="S295" s="58"/>
      <c r="T295" s="58"/>
      <c r="U295" s="58"/>
      <c r="V295" s="58"/>
      <c r="W295" s="58"/>
    </row>
    <row r="296" spans="19:23" x14ac:dyDescent="0.2">
      <c r="S296" s="58"/>
      <c r="T296" s="58"/>
      <c r="U296" s="58"/>
      <c r="V296" s="58"/>
      <c r="W296" s="58"/>
    </row>
    <row r="297" spans="19:23" x14ac:dyDescent="0.2">
      <c r="S297" s="58"/>
      <c r="T297" s="58"/>
      <c r="U297" s="58"/>
      <c r="V297" s="58"/>
      <c r="W297" s="58"/>
    </row>
    <row r="298" spans="19:23" x14ac:dyDescent="0.2">
      <c r="S298" s="58"/>
      <c r="T298" s="58"/>
      <c r="U298" s="58"/>
      <c r="V298" s="58"/>
      <c r="W298" s="58"/>
    </row>
    <row r="299" spans="19:23" x14ac:dyDescent="0.2">
      <c r="S299" s="58"/>
      <c r="T299" s="58"/>
      <c r="U299" s="58"/>
      <c r="V299" s="58"/>
      <c r="W299" s="58"/>
    </row>
    <row r="300" spans="19:23" x14ac:dyDescent="0.2">
      <c r="S300" s="58"/>
      <c r="T300" s="58"/>
      <c r="U300" s="58"/>
      <c r="V300" s="58"/>
      <c r="W300" s="58"/>
    </row>
    <row r="301" spans="19:23" x14ac:dyDescent="0.2">
      <c r="S301" s="58"/>
      <c r="T301" s="58"/>
      <c r="U301" s="58"/>
      <c r="V301" s="58"/>
      <c r="W301" s="58"/>
    </row>
    <row r="302" spans="19:23" x14ac:dyDescent="0.2">
      <c r="S302" s="58"/>
      <c r="T302" s="58"/>
      <c r="U302" s="58"/>
      <c r="V302" s="58"/>
      <c r="W302" s="58"/>
    </row>
    <row r="303" spans="19:23" x14ac:dyDescent="0.2">
      <c r="S303" s="58"/>
      <c r="T303" s="58"/>
      <c r="U303" s="58"/>
      <c r="V303" s="58"/>
      <c r="W303" s="58"/>
    </row>
    <row r="304" spans="19:23" x14ac:dyDescent="0.2">
      <c r="S304" s="58"/>
      <c r="T304" s="58"/>
      <c r="U304" s="58"/>
      <c r="V304" s="58"/>
      <c r="W304" s="58"/>
    </row>
    <row r="305" spans="19:23" x14ac:dyDescent="0.2">
      <c r="S305" s="58"/>
      <c r="T305" s="58"/>
      <c r="U305" s="58"/>
      <c r="V305" s="58"/>
      <c r="W305" s="58"/>
    </row>
    <row r="306" spans="19:23" x14ac:dyDescent="0.2">
      <c r="S306" s="58"/>
      <c r="T306" s="58"/>
      <c r="U306" s="58"/>
      <c r="V306" s="58"/>
      <c r="W306" s="58"/>
    </row>
    <row r="307" spans="19:23" x14ac:dyDescent="0.2">
      <c r="S307" s="58"/>
      <c r="T307" s="58"/>
      <c r="U307" s="58"/>
      <c r="V307" s="58"/>
      <c r="W307" s="58"/>
    </row>
    <row r="308" spans="19:23" x14ac:dyDescent="0.2">
      <c r="S308" s="58"/>
      <c r="T308" s="58"/>
      <c r="U308" s="58"/>
      <c r="V308" s="58"/>
      <c r="W308" s="58"/>
    </row>
    <row r="309" spans="19:23" x14ac:dyDescent="0.2">
      <c r="S309" s="58"/>
      <c r="T309" s="58"/>
      <c r="U309" s="58"/>
      <c r="V309" s="58"/>
      <c r="W309" s="58"/>
    </row>
    <row r="310" spans="19:23" x14ac:dyDescent="0.2">
      <c r="S310" s="58"/>
      <c r="T310" s="58"/>
      <c r="U310" s="58"/>
      <c r="V310" s="58"/>
      <c r="W310" s="58"/>
    </row>
    <row r="311" spans="19:23" x14ac:dyDescent="0.2">
      <c r="S311" s="58"/>
      <c r="T311" s="58"/>
      <c r="U311" s="58"/>
      <c r="V311" s="58"/>
      <c r="W311" s="58"/>
    </row>
    <row r="312" spans="19:23" x14ac:dyDescent="0.2">
      <c r="S312" s="58"/>
      <c r="T312" s="58"/>
      <c r="U312" s="58"/>
      <c r="V312" s="58"/>
      <c r="W312" s="58"/>
    </row>
    <row r="313" spans="19:23" x14ac:dyDescent="0.2">
      <c r="S313" s="58"/>
      <c r="T313" s="58"/>
      <c r="U313" s="58"/>
      <c r="V313" s="58"/>
      <c r="W313" s="58"/>
    </row>
    <row r="314" spans="19:23" x14ac:dyDescent="0.2">
      <c r="S314" s="58"/>
      <c r="T314" s="58"/>
      <c r="U314" s="58"/>
      <c r="V314" s="58"/>
      <c r="W314" s="58"/>
    </row>
    <row r="315" spans="19:23" x14ac:dyDescent="0.2">
      <c r="S315" s="58"/>
      <c r="T315" s="58"/>
      <c r="U315" s="58"/>
      <c r="V315" s="58"/>
      <c r="W315" s="58"/>
    </row>
    <row r="316" spans="19:23" x14ac:dyDescent="0.2">
      <c r="S316" s="58"/>
      <c r="T316" s="58"/>
      <c r="U316" s="58"/>
      <c r="V316" s="58"/>
      <c r="W316" s="58"/>
    </row>
    <row r="317" spans="19:23" x14ac:dyDescent="0.2">
      <c r="S317" s="58"/>
      <c r="T317" s="58"/>
      <c r="U317" s="58"/>
      <c r="V317" s="58"/>
      <c r="W317" s="58"/>
    </row>
    <row r="318" spans="19:23" x14ac:dyDescent="0.2">
      <c r="S318" s="58"/>
      <c r="T318" s="58"/>
      <c r="U318" s="58"/>
      <c r="V318" s="58"/>
      <c r="W318" s="58"/>
    </row>
    <row r="319" spans="19:23" x14ac:dyDescent="0.2">
      <c r="S319" s="58"/>
      <c r="T319" s="58"/>
      <c r="U319" s="58"/>
      <c r="V319" s="58"/>
      <c r="W319" s="58"/>
    </row>
    <row r="320" spans="19:23" x14ac:dyDescent="0.2">
      <c r="S320" s="58"/>
      <c r="T320" s="58"/>
      <c r="U320" s="58"/>
      <c r="V320" s="58"/>
      <c r="W320" s="58"/>
    </row>
    <row r="321" spans="19:23" x14ac:dyDescent="0.2">
      <c r="S321" s="58"/>
      <c r="T321" s="58"/>
      <c r="U321" s="58"/>
      <c r="V321" s="58"/>
      <c r="W321" s="58"/>
    </row>
    <row r="322" spans="19:23" x14ac:dyDescent="0.2">
      <c r="S322" s="58"/>
      <c r="T322" s="58"/>
      <c r="U322" s="58"/>
      <c r="V322" s="58"/>
      <c r="W322" s="58"/>
    </row>
    <row r="323" spans="19:23" x14ac:dyDescent="0.2">
      <c r="S323" s="58"/>
      <c r="T323" s="58"/>
      <c r="U323" s="58"/>
      <c r="V323" s="58"/>
      <c r="W323" s="58"/>
    </row>
    <row r="324" spans="19:23" x14ac:dyDescent="0.2">
      <c r="S324" s="58"/>
      <c r="T324" s="58"/>
      <c r="U324" s="58"/>
      <c r="V324" s="58"/>
      <c r="W324" s="58"/>
    </row>
    <row r="325" spans="19:23" x14ac:dyDescent="0.2">
      <c r="S325" s="58"/>
      <c r="T325" s="58"/>
      <c r="U325" s="58"/>
      <c r="V325" s="58"/>
      <c r="W325" s="58"/>
    </row>
    <row r="326" spans="19:23" x14ac:dyDescent="0.2">
      <c r="S326" s="58"/>
      <c r="T326" s="58"/>
      <c r="U326" s="58"/>
      <c r="V326" s="58"/>
      <c r="W326" s="58"/>
    </row>
    <row r="327" spans="19:23" x14ac:dyDescent="0.2">
      <c r="S327" s="58"/>
      <c r="T327" s="58"/>
      <c r="U327" s="58"/>
      <c r="V327" s="58"/>
      <c r="W327" s="58"/>
    </row>
    <row r="328" spans="19:23" x14ac:dyDescent="0.2">
      <c r="S328" s="58"/>
      <c r="T328" s="58"/>
      <c r="U328" s="58"/>
      <c r="V328" s="58"/>
      <c r="W328" s="58"/>
    </row>
    <row r="329" spans="19:23" x14ac:dyDescent="0.2">
      <c r="S329" s="58"/>
      <c r="T329" s="58"/>
      <c r="U329" s="58"/>
      <c r="V329" s="58"/>
      <c r="W329" s="58"/>
    </row>
    <row r="330" spans="19:23" x14ac:dyDescent="0.2">
      <c r="S330" s="58"/>
      <c r="T330" s="58"/>
      <c r="U330" s="58"/>
      <c r="V330" s="58"/>
      <c r="W330" s="58"/>
    </row>
    <row r="331" spans="19:23" x14ac:dyDescent="0.2">
      <c r="S331" s="58"/>
      <c r="T331" s="58"/>
      <c r="U331" s="58"/>
      <c r="V331" s="58"/>
      <c r="W331" s="58"/>
    </row>
    <row r="332" spans="19:23" x14ac:dyDescent="0.2">
      <c r="S332" s="58"/>
      <c r="T332" s="58"/>
      <c r="U332" s="58"/>
      <c r="V332" s="58"/>
      <c r="W332" s="58"/>
    </row>
    <row r="333" spans="19:23" x14ac:dyDescent="0.2">
      <c r="S333" s="58"/>
      <c r="T333" s="58"/>
      <c r="U333" s="58"/>
      <c r="V333" s="58"/>
      <c r="W333" s="58"/>
    </row>
    <row r="334" spans="19:23" x14ac:dyDescent="0.2">
      <c r="S334" s="58"/>
      <c r="T334" s="58"/>
      <c r="U334" s="58"/>
      <c r="V334" s="58"/>
      <c r="W334" s="58"/>
    </row>
    <row r="335" spans="19:23" x14ac:dyDescent="0.2">
      <c r="S335" s="58"/>
      <c r="T335" s="58"/>
      <c r="U335" s="58"/>
      <c r="V335" s="58"/>
      <c r="W335" s="58"/>
    </row>
    <row r="336" spans="19:23" x14ac:dyDescent="0.2">
      <c r="S336" s="58"/>
      <c r="T336" s="58"/>
      <c r="U336" s="58"/>
      <c r="V336" s="58"/>
      <c r="W336" s="58"/>
    </row>
    <row r="337" spans="19:23" x14ac:dyDescent="0.2">
      <c r="S337" s="58"/>
      <c r="T337" s="58"/>
      <c r="U337" s="58"/>
      <c r="V337" s="58"/>
      <c r="W337" s="58"/>
    </row>
    <row r="338" spans="19:23" x14ac:dyDescent="0.2">
      <c r="S338" s="58"/>
      <c r="T338" s="58"/>
      <c r="U338" s="58"/>
      <c r="V338" s="58"/>
      <c r="W338" s="58"/>
    </row>
    <row r="339" spans="19:23" x14ac:dyDescent="0.2">
      <c r="S339" s="58"/>
      <c r="T339" s="58"/>
      <c r="U339" s="58"/>
      <c r="V339" s="58"/>
      <c r="W339" s="58"/>
    </row>
    <row r="340" spans="19:23" x14ac:dyDescent="0.2">
      <c r="S340" s="58"/>
      <c r="T340" s="58"/>
      <c r="U340" s="58"/>
      <c r="V340" s="58"/>
      <c r="W340" s="58"/>
    </row>
    <row r="341" spans="19:23" x14ac:dyDescent="0.2">
      <c r="S341" s="58"/>
      <c r="T341" s="58"/>
      <c r="U341" s="58"/>
      <c r="V341" s="58"/>
      <c r="W341" s="58"/>
    </row>
    <row r="342" spans="19:23" x14ac:dyDescent="0.2">
      <c r="S342" s="58"/>
      <c r="T342" s="58"/>
      <c r="U342" s="58"/>
      <c r="V342" s="58"/>
      <c r="W342" s="58"/>
    </row>
    <row r="343" spans="19:23" x14ac:dyDescent="0.2">
      <c r="S343" s="58"/>
      <c r="T343" s="58"/>
      <c r="U343" s="58"/>
      <c r="V343" s="58"/>
      <c r="W343" s="58"/>
    </row>
    <row r="344" spans="19:23" x14ac:dyDescent="0.2">
      <c r="S344" s="58"/>
      <c r="T344" s="58"/>
      <c r="U344" s="58"/>
      <c r="V344" s="58"/>
      <c r="W344" s="58"/>
    </row>
    <row r="345" spans="19:23" x14ac:dyDescent="0.2">
      <c r="S345" s="58"/>
      <c r="T345" s="58"/>
      <c r="U345" s="58"/>
      <c r="V345" s="58"/>
      <c r="W345" s="58"/>
    </row>
    <row r="346" spans="19:23" x14ac:dyDescent="0.2">
      <c r="S346" s="58"/>
      <c r="T346" s="58"/>
      <c r="U346" s="58"/>
      <c r="V346" s="58"/>
      <c r="W346" s="58"/>
    </row>
    <row r="347" spans="19:23" x14ac:dyDescent="0.2">
      <c r="S347" s="58"/>
      <c r="T347" s="58"/>
      <c r="U347" s="58"/>
      <c r="V347" s="58"/>
      <c r="W347" s="58"/>
    </row>
    <row r="348" spans="19:23" x14ac:dyDescent="0.2">
      <c r="S348" s="58"/>
      <c r="T348" s="58"/>
      <c r="U348" s="58"/>
      <c r="V348" s="58"/>
      <c r="W348" s="58"/>
    </row>
    <row r="349" spans="19:23" x14ac:dyDescent="0.2">
      <c r="S349" s="58"/>
      <c r="T349" s="58"/>
      <c r="U349" s="58"/>
      <c r="V349" s="58"/>
      <c r="W349" s="58"/>
    </row>
    <row r="350" spans="19:23" x14ac:dyDescent="0.2">
      <c r="S350" s="58"/>
      <c r="T350" s="58"/>
      <c r="U350" s="58"/>
      <c r="V350" s="58"/>
      <c r="W350" s="58"/>
    </row>
    <row r="351" spans="19:23" x14ac:dyDescent="0.2">
      <c r="S351" s="58"/>
      <c r="T351" s="58"/>
      <c r="U351" s="58"/>
      <c r="V351" s="58"/>
      <c r="W351" s="58"/>
    </row>
    <row r="352" spans="19:23" x14ac:dyDescent="0.2">
      <c r="S352" s="58"/>
      <c r="T352" s="58"/>
      <c r="U352" s="58"/>
      <c r="V352" s="58"/>
      <c r="W352" s="58"/>
    </row>
    <row r="353" spans="19:23" x14ac:dyDescent="0.2">
      <c r="S353" s="58"/>
      <c r="T353" s="58"/>
      <c r="U353" s="58"/>
      <c r="V353" s="58"/>
      <c r="W353" s="58"/>
    </row>
    <row r="354" spans="19:23" x14ac:dyDescent="0.2">
      <c r="S354" s="58"/>
      <c r="T354" s="58"/>
      <c r="U354" s="58"/>
      <c r="V354" s="58"/>
      <c r="W354" s="58"/>
    </row>
    <row r="355" spans="19:23" x14ac:dyDescent="0.2">
      <c r="S355" s="58"/>
      <c r="T355" s="58"/>
      <c r="U355" s="58"/>
      <c r="V355" s="58"/>
      <c r="W355" s="58"/>
    </row>
    <row r="356" spans="19:23" x14ac:dyDescent="0.2">
      <c r="S356" s="58"/>
      <c r="T356" s="58"/>
      <c r="U356" s="58"/>
      <c r="V356" s="58"/>
      <c r="W356" s="58"/>
    </row>
    <row r="357" spans="19:23" x14ac:dyDescent="0.2">
      <c r="S357" s="58"/>
      <c r="T357" s="58"/>
      <c r="U357" s="58"/>
      <c r="V357" s="58"/>
      <c r="W357" s="58"/>
    </row>
    <row r="358" spans="19:23" x14ac:dyDescent="0.2">
      <c r="S358" s="58"/>
      <c r="T358" s="58"/>
      <c r="U358" s="58"/>
      <c r="V358" s="58"/>
      <c r="W358" s="58"/>
    </row>
    <row r="359" spans="19:23" x14ac:dyDescent="0.2">
      <c r="S359" s="58"/>
      <c r="T359" s="58"/>
      <c r="U359" s="58"/>
      <c r="V359" s="58"/>
      <c r="W359" s="58"/>
    </row>
    <row r="360" spans="19:23" x14ac:dyDescent="0.2">
      <c r="S360" s="58"/>
      <c r="T360" s="58"/>
      <c r="U360" s="58"/>
      <c r="V360" s="58"/>
      <c r="W360" s="58"/>
    </row>
    <row r="361" spans="19:23" x14ac:dyDescent="0.2">
      <c r="S361" s="58"/>
      <c r="T361" s="58"/>
      <c r="U361" s="58"/>
      <c r="V361" s="58"/>
      <c r="W361" s="58"/>
    </row>
    <row r="362" spans="19:23" x14ac:dyDescent="0.2">
      <c r="S362" s="58"/>
      <c r="T362" s="58"/>
      <c r="U362" s="58"/>
      <c r="V362" s="58"/>
      <c r="W362" s="58"/>
    </row>
    <row r="363" spans="19:23" x14ac:dyDescent="0.2">
      <c r="S363" s="58"/>
      <c r="T363" s="58"/>
      <c r="U363" s="58"/>
      <c r="V363" s="58"/>
      <c r="W363" s="58"/>
    </row>
    <row r="364" spans="19:23" x14ac:dyDescent="0.2">
      <c r="S364" s="58"/>
      <c r="T364" s="58"/>
      <c r="U364" s="58"/>
      <c r="V364" s="58"/>
      <c r="W364" s="58"/>
    </row>
    <row r="365" spans="19:23" x14ac:dyDescent="0.2">
      <c r="S365" s="58"/>
      <c r="T365" s="58"/>
      <c r="U365" s="58"/>
      <c r="V365" s="58"/>
      <c r="W365" s="58"/>
    </row>
    <row r="366" spans="19:23" x14ac:dyDescent="0.2">
      <c r="S366" s="58"/>
      <c r="T366" s="58"/>
      <c r="U366" s="58"/>
      <c r="V366" s="58"/>
      <c r="W366" s="58"/>
    </row>
    <row r="367" spans="19:23" x14ac:dyDescent="0.2">
      <c r="S367" s="58"/>
      <c r="T367" s="58"/>
      <c r="U367" s="58"/>
      <c r="V367" s="58"/>
      <c r="W367" s="58"/>
    </row>
    <row r="368" spans="19:23" x14ac:dyDescent="0.2">
      <c r="S368" s="58"/>
      <c r="T368" s="58"/>
      <c r="U368" s="58"/>
      <c r="V368" s="58"/>
      <c r="W368" s="58"/>
    </row>
    <row r="369" spans="19:23" x14ac:dyDescent="0.2">
      <c r="S369" s="58"/>
      <c r="T369" s="58"/>
      <c r="U369" s="58"/>
      <c r="V369" s="58"/>
      <c r="W369" s="58"/>
    </row>
    <row r="370" spans="19:23" x14ac:dyDescent="0.2">
      <c r="S370" s="58"/>
      <c r="T370" s="58"/>
      <c r="U370" s="58"/>
      <c r="V370" s="58"/>
      <c r="W370" s="58"/>
    </row>
    <row r="371" spans="19:23" x14ac:dyDescent="0.2">
      <c r="S371" s="58"/>
      <c r="T371" s="58"/>
      <c r="U371" s="58"/>
      <c r="V371" s="58"/>
      <c r="W371" s="58"/>
    </row>
    <row r="372" spans="19:23" x14ac:dyDescent="0.2">
      <c r="S372" s="58"/>
      <c r="T372" s="58"/>
      <c r="U372" s="58"/>
      <c r="V372" s="58"/>
      <c r="W372" s="58"/>
    </row>
    <row r="373" spans="19:23" x14ac:dyDescent="0.2">
      <c r="S373" s="58"/>
      <c r="T373" s="58"/>
      <c r="U373" s="58"/>
      <c r="V373" s="58"/>
      <c r="W373" s="58"/>
    </row>
    <row r="374" spans="19:23" x14ac:dyDescent="0.2">
      <c r="S374" s="58"/>
      <c r="T374" s="58"/>
      <c r="U374" s="58"/>
      <c r="V374" s="58"/>
      <c r="W374" s="58"/>
    </row>
    <row r="375" spans="19:23" x14ac:dyDescent="0.2">
      <c r="S375" s="58"/>
      <c r="T375" s="58"/>
      <c r="U375" s="58"/>
      <c r="V375" s="58"/>
      <c r="W375" s="58"/>
    </row>
    <row r="376" spans="19:23" x14ac:dyDescent="0.2">
      <c r="S376" s="58"/>
      <c r="T376" s="58"/>
      <c r="U376" s="58"/>
      <c r="V376" s="58"/>
      <c r="W376" s="58"/>
    </row>
    <row r="377" spans="19:23" x14ac:dyDescent="0.2">
      <c r="S377" s="58"/>
      <c r="T377" s="58"/>
      <c r="U377" s="58"/>
      <c r="V377" s="58"/>
      <c r="W377" s="58"/>
    </row>
    <row r="378" spans="19:23" x14ac:dyDescent="0.2">
      <c r="S378" s="58"/>
      <c r="T378" s="58"/>
      <c r="U378" s="58"/>
      <c r="V378" s="58"/>
      <c r="W378" s="58"/>
    </row>
    <row r="379" spans="19:23" x14ac:dyDescent="0.2">
      <c r="S379" s="58"/>
      <c r="T379" s="58"/>
      <c r="U379" s="58"/>
      <c r="V379" s="58"/>
      <c r="W379" s="58"/>
    </row>
    <row r="380" spans="19:23" x14ac:dyDescent="0.2">
      <c r="S380" s="58"/>
      <c r="T380" s="58"/>
      <c r="U380" s="58"/>
      <c r="V380" s="58"/>
      <c r="W380" s="58"/>
    </row>
    <row r="381" spans="19:23" x14ac:dyDescent="0.2">
      <c r="S381" s="58"/>
      <c r="T381" s="58"/>
      <c r="U381" s="58"/>
      <c r="V381" s="58"/>
      <c r="W381" s="58"/>
    </row>
    <row r="382" spans="19:23" x14ac:dyDescent="0.2">
      <c r="S382" s="58"/>
      <c r="T382" s="58"/>
      <c r="U382" s="58"/>
      <c r="V382" s="58"/>
      <c r="W382" s="58"/>
    </row>
    <row r="383" spans="19:23" x14ac:dyDescent="0.2">
      <c r="S383" s="58"/>
      <c r="T383" s="58"/>
      <c r="U383" s="58"/>
      <c r="V383" s="58"/>
      <c r="W383" s="58"/>
    </row>
    <row r="384" spans="19:23" x14ac:dyDescent="0.2">
      <c r="S384" s="58"/>
      <c r="T384" s="58"/>
      <c r="U384" s="58"/>
      <c r="V384" s="58"/>
      <c r="W384" s="58"/>
    </row>
    <row r="385" spans="19:23" x14ac:dyDescent="0.2">
      <c r="S385" s="58"/>
      <c r="T385" s="58"/>
      <c r="U385" s="58"/>
      <c r="V385" s="58"/>
      <c r="W385" s="58"/>
    </row>
    <row r="386" spans="19:23" x14ac:dyDescent="0.2">
      <c r="S386" s="58"/>
      <c r="T386" s="58"/>
      <c r="U386" s="58"/>
      <c r="V386" s="58"/>
      <c r="W386" s="58"/>
    </row>
    <row r="387" spans="19:23" x14ac:dyDescent="0.2">
      <c r="S387" s="58"/>
      <c r="T387" s="58"/>
      <c r="U387" s="58"/>
      <c r="V387" s="58"/>
      <c r="W387" s="58"/>
    </row>
    <row r="388" spans="19:23" x14ac:dyDescent="0.2">
      <c r="S388" s="58"/>
      <c r="T388" s="58"/>
      <c r="U388" s="58"/>
      <c r="V388" s="58"/>
      <c r="W388" s="58"/>
    </row>
    <row r="389" spans="19:23" x14ac:dyDescent="0.2">
      <c r="S389" s="58"/>
      <c r="T389" s="58"/>
      <c r="U389" s="58"/>
      <c r="V389" s="58"/>
      <c r="W389" s="58"/>
    </row>
    <row r="390" spans="19:23" x14ac:dyDescent="0.2">
      <c r="S390" s="58"/>
      <c r="T390" s="58"/>
      <c r="U390" s="58"/>
      <c r="V390" s="58"/>
      <c r="W390" s="58"/>
    </row>
    <row r="391" spans="19:23" x14ac:dyDescent="0.2">
      <c r="S391" s="58"/>
      <c r="T391" s="58"/>
      <c r="U391" s="58"/>
      <c r="V391" s="58"/>
      <c r="W391" s="58"/>
    </row>
    <row r="392" spans="19:23" x14ac:dyDescent="0.2">
      <c r="S392" s="58"/>
      <c r="T392" s="58"/>
      <c r="U392" s="58"/>
      <c r="V392" s="58"/>
      <c r="W392" s="58"/>
    </row>
    <row r="393" spans="19:23" x14ac:dyDescent="0.2">
      <c r="S393" s="58"/>
      <c r="T393" s="58"/>
      <c r="U393" s="58"/>
      <c r="V393" s="58"/>
      <c r="W393" s="58"/>
    </row>
    <row r="394" spans="19:23" x14ac:dyDescent="0.2">
      <c r="S394" s="58"/>
      <c r="T394" s="58"/>
      <c r="U394" s="58"/>
      <c r="V394" s="58"/>
      <c r="W394" s="58"/>
    </row>
    <row r="395" spans="19:23" x14ac:dyDescent="0.2">
      <c r="S395" s="58"/>
      <c r="T395" s="58"/>
      <c r="U395" s="58"/>
      <c r="V395" s="58"/>
      <c r="W395" s="58"/>
    </row>
    <row r="396" spans="19:23" x14ac:dyDescent="0.2">
      <c r="S396" s="58"/>
      <c r="T396" s="58"/>
      <c r="U396" s="58"/>
      <c r="V396" s="58"/>
      <c r="W396" s="58"/>
    </row>
    <row r="397" spans="19:23" x14ac:dyDescent="0.2">
      <c r="S397" s="58"/>
      <c r="T397" s="58"/>
      <c r="U397" s="58"/>
      <c r="V397" s="58"/>
      <c r="W397" s="58"/>
    </row>
    <row r="398" spans="19:23" x14ac:dyDescent="0.2">
      <c r="S398" s="58"/>
      <c r="T398" s="58"/>
      <c r="U398" s="58"/>
      <c r="V398" s="58"/>
      <c r="W398" s="58"/>
    </row>
    <row r="399" spans="19:23" x14ac:dyDescent="0.2">
      <c r="S399" s="58"/>
      <c r="T399" s="58"/>
      <c r="U399" s="58"/>
      <c r="V399" s="58"/>
      <c r="W399" s="58"/>
    </row>
    <row r="400" spans="19:23" x14ac:dyDescent="0.2">
      <c r="S400" s="58"/>
      <c r="T400" s="58"/>
      <c r="U400" s="58"/>
      <c r="V400" s="58"/>
      <c r="W400" s="58"/>
    </row>
    <row r="401" spans="19:23" x14ac:dyDescent="0.2">
      <c r="S401" s="58"/>
      <c r="T401" s="58"/>
      <c r="U401" s="58"/>
      <c r="V401" s="58"/>
      <c r="W401" s="58"/>
    </row>
    <row r="402" spans="19:23" x14ac:dyDescent="0.2">
      <c r="S402" s="58"/>
      <c r="T402" s="58"/>
      <c r="U402" s="58"/>
      <c r="V402" s="58"/>
      <c r="W402" s="58"/>
    </row>
    <row r="403" spans="19:23" x14ac:dyDescent="0.2">
      <c r="S403" s="58"/>
      <c r="T403" s="58"/>
      <c r="U403" s="58"/>
      <c r="V403" s="58"/>
      <c r="W403" s="58"/>
    </row>
    <row r="404" spans="19:23" x14ac:dyDescent="0.2">
      <c r="S404" s="58"/>
      <c r="T404" s="58"/>
      <c r="U404" s="58"/>
      <c r="V404" s="58"/>
      <c r="W404" s="58"/>
    </row>
    <row r="405" spans="19:23" x14ac:dyDescent="0.2">
      <c r="S405" s="58"/>
      <c r="T405" s="58"/>
      <c r="U405" s="58"/>
      <c r="V405" s="58"/>
      <c r="W405" s="58"/>
    </row>
    <row r="406" spans="19:23" x14ac:dyDescent="0.2">
      <c r="S406" s="58"/>
      <c r="T406" s="58"/>
      <c r="U406" s="58"/>
      <c r="V406" s="58"/>
      <c r="W406" s="58"/>
    </row>
    <row r="407" spans="19:23" x14ac:dyDescent="0.2">
      <c r="S407" s="58"/>
      <c r="T407" s="58"/>
      <c r="U407" s="58"/>
      <c r="V407" s="58"/>
      <c r="W407" s="58"/>
    </row>
    <row r="408" spans="19:23" x14ac:dyDescent="0.2">
      <c r="S408" s="58"/>
      <c r="T408" s="58"/>
      <c r="U408" s="58"/>
      <c r="V408" s="58"/>
      <c r="W408" s="58"/>
    </row>
    <row r="409" spans="19:23" x14ac:dyDescent="0.2">
      <c r="S409" s="58"/>
      <c r="T409" s="58"/>
      <c r="U409" s="58"/>
      <c r="V409" s="58"/>
      <c r="W409" s="58"/>
    </row>
    <row r="410" spans="19:23" x14ac:dyDescent="0.2">
      <c r="S410" s="58"/>
      <c r="T410" s="58"/>
      <c r="U410" s="58"/>
      <c r="V410" s="58"/>
      <c r="W410" s="58"/>
    </row>
    <row r="411" spans="19:23" x14ac:dyDescent="0.2">
      <c r="S411" s="58"/>
      <c r="T411" s="58"/>
      <c r="U411" s="58"/>
      <c r="V411" s="58"/>
      <c r="W411" s="58"/>
    </row>
    <row r="412" spans="19:23" x14ac:dyDescent="0.2">
      <c r="S412" s="58"/>
      <c r="T412" s="58"/>
      <c r="U412" s="58"/>
      <c r="V412" s="58"/>
      <c r="W412" s="58"/>
    </row>
    <row r="413" spans="19:23" x14ac:dyDescent="0.2">
      <c r="S413" s="58"/>
      <c r="T413" s="58"/>
      <c r="U413" s="58"/>
      <c r="V413" s="58"/>
      <c r="W413" s="58"/>
    </row>
    <row r="414" spans="19:23" x14ac:dyDescent="0.2">
      <c r="S414" s="58"/>
      <c r="T414" s="58"/>
      <c r="U414" s="58"/>
      <c r="V414" s="58"/>
      <c r="W414" s="58"/>
    </row>
    <row r="415" spans="19:23" x14ac:dyDescent="0.2">
      <c r="S415" s="58"/>
      <c r="T415" s="58"/>
      <c r="U415" s="58"/>
      <c r="V415" s="58"/>
      <c r="W415" s="58"/>
    </row>
    <row r="416" spans="19:23" x14ac:dyDescent="0.2">
      <c r="S416" s="58"/>
      <c r="T416" s="58"/>
      <c r="U416" s="58"/>
      <c r="V416" s="58"/>
      <c r="W416" s="58"/>
    </row>
    <row r="417" spans="19:23" x14ac:dyDescent="0.2">
      <c r="S417" s="58"/>
      <c r="T417" s="58"/>
      <c r="U417" s="58"/>
      <c r="V417" s="58"/>
      <c r="W417" s="58"/>
    </row>
    <row r="418" spans="19:23" x14ac:dyDescent="0.2">
      <c r="S418" s="58"/>
      <c r="T418" s="58"/>
      <c r="U418" s="58"/>
      <c r="V418" s="58"/>
      <c r="W418" s="58"/>
    </row>
    <row r="419" spans="19:23" x14ac:dyDescent="0.2">
      <c r="S419" s="58"/>
      <c r="T419" s="58"/>
      <c r="U419" s="58"/>
      <c r="V419" s="58"/>
      <c r="W419" s="58"/>
    </row>
    <row r="420" spans="19:23" x14ac:dyDescent="0.2">
      <c r="S420" s="58"/>
      <c r="T420" s="58"/>
      <c r="U420" s="58"/>
      <c r="V420" s="58"/>
      <c r="W420" s="58"/>
    </row>
    <row r="421" spans="19:23" x14ac:dyDescent="0.2">
      <c r="S421" s="58"/>
      <c r="T421" s="58"/>
      <c r="U421" s="58"/>
      <c r="V421" s="58"/>
      <c r="W421" s="58"/>
    </row>
    <row r="422" spans="19:23" x14ac:dyDescent="0.2">
      <c r="S422" s="58"/>
      <c r="T422" s="58"/>
      <c r="U422" s="58"/>
      <c r="V422" s="58"/>
      <c r="W422" s="58"/>
    </row>
    <row r="423" spans="19:23" x14ac:dyDescent="0.2">
      <c r="S423" s="58"/>
      <c r="T423" s="58"/>
      <c r="U423" s="58"/>
      <c r="V423" s="58"/>
      <c r="W423" s="58"/>
    </row>
    <row r="424" spans="19:23" x14ac:dyDescent="0.2">
      <c r="S424" s="58"/>
      <c r="T424" s="58"/>
      <c r="U424" s="58"/>
      <c r="V424" s="58"/>
      <c r="W424" s="58"/>
    </row>
    <row r="425" spans="19:23" x14ac:dyDescent="0.2">
      <c r="S425" s="58"/>
      <c r="T425" s="58"/>
      <c r="U425" s="58"/>
      <c r="V425" s="58"/>
      <c r="W425" s="58"/>
    </row>
    <row r="426" spans="19:23" x14ac:dyDescent="0.2">
      <c r="S426" s="58"/>
      <c r="T426" s="58"/>
      <c r="U426" s="58"/>
      <c r="V426" s="58"/>
      <c r="W426" s="58"/>
    </row>
    <row r="427" spans="19:23" x14ac:dyDescent="0.2">
      <c r="S427" s="58"/>
      <c r="T427" s="58"/>
      <c r="U427" s="58"/>
      <c r="V427" s="58"/>
      <c r="W427" s="58"/>
    </row>
    <row r="428" spans="19:23" x14ac:dyDescent="0.2">
      <c r="S428" s="58"/>
      <c r="T428" s="58"/>
      <c r="U428" s="58"/>
      <c r="V428" s="58"/>
      <c r="W428" s="58"/>
    </row>
    <row r="429" spans="19:23" x14ac:dyDescent="0.2">
      <c r="S429" s="58"/>
      <c r="T429" s="58"/>
      <c r="U429" s="58"/>
      <c r="V429" s="58"/>
      <c r="W429" s="58"/>
    </row>
    <row r="430" spans="19:23" x14ac:dyDescent="0.2">
      <c r="S430" s="58"/>
      <c r="T430" s="58"/>
      <c r="U430" s="58"/>
      <c r="V430" s="58"/>
      <c r="W430" s="58"/>
    </row>
    <row r="431" spans="19:23" x14ac:dyDescent="0.2">
      <c r="S431" s="58"/>
      <c r="T431" s="58"/>
      <c r="U431" s="58"/>
      <c r="V431" s="58"/>
      <c r="W431" s="58"/>
    </row>
    <row r="432" spans="19:23" x14ac:dyDescent="0.2">
      <c r="S432" s="58"/>
      <c r="T432" s="58"/>
      <c r="U432" s="58"/>
      <c r="V432" s="58"/>
      <c r="W432" s="58"/>
    </row>
    <row r="433" spans="19:23" x14ac:dyDescent="0.2">
      <c r="S433" s="58"/>
      <c r="T433" s="58"/>
      <c r="U433" s="58"/>
      <c r="V433" s="58"/>
      <c r="W433" s="58"/>
    </row>
    <row r="434" spans="19:23" x14ac:dyDescent="0.2">
      <c r="S434" s="58"/>
      <c r="T434" s="58"/>
      <c r="U434" s="58"/>
      <c r="V434" s="58"/>
      <c r="W434" s="58"/>
    </row>
    <row r="435" spans="19:23" x14ac:dyDescent="0.2">
      <c r="S435" s="58"/>
      <c r="T435" s="58"/>
      <c r="U435" s="58"/>
      <c r="V435" s="58"/>
      <c r="W435" s="58"/>
    </row>
    <row r="436" spans="19:23" x14ac:dyDescent="0.2">
      <c r="S436" s="58"/>
      <c r="T436" s="58"/>
      <c r="U436" s="58"/>
      <c r="V436" s="58"/>
      <c r="W436" s="58"/>
    </row>
    <row r="437" spans="19:23" x14ac:dyDescent="0.2">
      <c r="S437" s="58"/>
      <c r="T437" s="58"/>
      <c r="U437" s="58"/>
      <c r="V437" s="58"/>
      <c r="W437" s="58"/>
    </row>
    <row r="438" spans="19:23" x14ac:dyDescent="0.2">
      <c r="S438" s="58"/>
      <c r="T438" s="58"/>
      <c r="U438" s="58"/>
      <c r="V438" s="58"/>
      <c r="W438" s="58"/>
    </row>
    <row r="439" spans="19:23" x14ac:dyDescent="0.2">
      <c r="S439" s="58"/>
      <c r="T439" s="58"/>
      <c r="U439" s="58"/>
      <c r="V439" s="58"/>
      <c r="W439" s="58"/>
    </row>
    <row r="440" spans="19:23" x14ac:dyDescent="0.2">
      <c r="S440" s="58"/>
      <c r="T440" s="58"/>
      <c r="U440" s="58"/>
      <c r="V440" s="58"/>
      <c r="W440" s="58"/>
    </row>
    <row r="441" spans="19:23" x14ac:dyDescent="0.2">
      <c r="S441" s="58"/>
      <c r="T441" s="58"/>
      <c r="U441" s="58"/>
      <c r="V441" s="58"/>
      <c r="W441" s="58"/>
    </row>
    <row r="442" spans="19:23" x14ac:dyDescent="0.2">
      <c r="S442" s="58"/>
      <c r="T442" s="58"/>
      <c r="U442" s="58"/>
      <c r="V442" s="58"/>
      <c r="W442" s="58"/>
    </row>
    <row r="443" spans="19:23" x14ac:dyDescent="0.2">
      <c r="S443" s="58"/>
      <c r="T443" s="58"/>
      <c r="U443" s="58"/>
      <c r="V443" s="58"/>
      <c r="W443" s="58"/>
    </row>
    <row r="444" spans="19:23" x14ac:dyDescent="0.2">
      <c r="S444" s="58"/>
      <c r="T444" s="58"/>
      <c r="U444" s="58"/>
      <c r="V444" s="58"/>
      <c r="W444" s="58"/>
    </row>
    <row r="445" spans="19:23" x14ac:dyDescent="0.2">
      <c r="S445" s="58"/>
      <c r="T445" s="58"/>
      <c r="U445" s="58"/>
      <c r="V445" s="58"/>
      <c r="W445" s="58"/>
    </row>
    <row r="446" spans="19:23" x14ac:dyDescent="0.2">
      <c r="S446" s="58"/>
      <c r="T446" s="58"/>
      <c r="U446" s="58"/>
      <c r="V446" s="58"/>
      <c r="W446" s="58"/>
    </row>
    <row r="447" spans="19:23" x14ac:dyDescent="0.2">
      <c r="S447" s="58"/>
      <c r="T447" s="58"/>
      <c r="U447" s="58"/>
      <c r="V447" s="58"/>
      <c r="W447" s="58"/>
    </row>
    <row r="448" spans="19:23" x14ac:dyDescent="0.2">
      <c r="S448" s="58"/>
      <c r="T448" s="58"/>
      <c r="U448" s="58"/>
      <c r="V448" s="58"/>
      <c r="W448" s="58"/>
    </row>
    <row r="449" spans="19:23" x14ac:dyDescent="0.2">
      <c r="S449" s="58"/>
      <c r="T449" s="58"/>
      <c r="U449" s="58"/>
      <c r="V449" s="58"/>
      <c r="W449" s="58"/>
    </row>
    <row r="450" spans="19:23" x14ac:dyDescent="0.2">
      <c r="S450" s="58"/>
      <c r="T450" s="58"/>
      <c r="U450" s="58"/>
      <c r="V450" s="58"/>
      <c r="W450" s="58"/>
    </row>
    <row r="451" spans="19:23" x14ac:dyDescent="0.2">
      <c r="S451" s="58"/>
      <c r="T451" s="58"/>
      <c r="U451" s="58"/>
      <c r="V451" s="58"/>
      <c r="W451" s="58"/>
    </row>
    <row r="452" spans="19:23" x14ac:dyDescent="0.2">
      <c r="S452" s="58"/>
      <c r="T452" s="58"/>
      <c r="U452" s="58"/>
      <c r="V452" s="58"/>
      <c r="W452" s="58"/>
    </row>
    <row r="453" spans="19:23" x14ac:dyDescent="0.2">
      <c r="S453" s="58"/>
      <c r="T453" s="58"/>
      <c r="U453" s="58"/>
      <c r="V453" s="58"/>
      <c r="W453" s="58"/>
    </row>
    <row r="454" spans="19:23" x14ac:dyDescent="0.2">
      <c r="S454" s="58"/>
      <c r="T454" s="58"/>
      <c r="U454" s="58"/>
      <c r="V454" s="58"/>
      <c r="W454" s="58"/>
    </row>
    <row r="455" spans="19:23" x14ac:dyDescent="0.2">
      <c r="S455" s="58"/>
      <c r="T455" s="58"/>
      <c r="U455" s="58"/>
      <c r="V455" s="58"/>
      <c r="W455" s="58"/>
    </row>
    <row r="456" spans="19:23" x14ac:dyDescent="0.2">
      <c r="S456" s="58"/>
      <c r="T456" s="58"/>
      <c r="U456" s="58"/>
      <c r="V456" s="58"/>
      <c r="W456" s="58"/>
    </row>
    <row r="457" spans="19:23" x14ac:dyDescent="0.2">
      <c r="S457" s="58"/>
      <c r="T457" s="58"/>
      <c r="U457" s="58"/>
      <c r="V457" s="58"/>
      <c r="W457" s="58"/>
    </row>
    <row r="458" spans="19:23" x14ac:dyDescent="0.2">
      <c r="S458" s="58"/>
      <c r="T458" s="58"/>
      <c r="U458" s="58"/>
      <c r="V458" s="58"/>
      <c r="W458" s="58"/>
    </row>
    <row r="459" spans="19:23" x14ac:dyDescent="0.2">
      <c r="S459" s="58"/>
      <c r="T459" s="58"/>
      <c r="U459" s="58"/>
      <c r="V459" s="58"/>
      <c r="W459" s="58"/>
    </row>
    <row r="460" spans="19:23" x14ac:dyDescent="0.2">
      <c r="S460" s="58"/>
      <c r="T460" s="58"/>
      <c r="U460" s="58"/>
      <c r="V460" s="58"/>
      <c r="W460" s="58"/>
    </row>
    <row r="461" spans="19:23" x14ac:dyDescent="0.2">
      <c r="S461" s="58"/>
      <c r="T461" s="58"/>
      <c r="U461" s="58"/>
      <c r="V461" s="58"/>
      <c r="W461" s="58"/>
    </row>
    <row r="462" spans="19:23" x14ac:dyDescent="0.2">
      <c r="S462" s="58"/>
      <c r="T462" s="58"/>
      <c r="U462" s="58"/>
      <c r="V462" s="58"/>
      <c r="W462" s="58"/>
    </row>
    <row r="463" spans="19:23" x14ac:dyDescent="0.2">
      <c r="S463" s="58"/>
      <c r="T463" s="58"/>
      <c r="U463" s="58"/>
      <c r="V463" s="58"/>
      <c r="W463" s="58"/>
    </row>
    <row r="464" spans="19:23" x14ac:dyDescent="0.2">
      <c r="S464" s="58"/>
      <c r="T464" s="58"/>
      <c r="U464" s="58"/>
      <c r="V464" s="58"/>
      <c r="W464" s="58"/>
    </row>
    <row r="465" spans="19:23" x14ac:dyDescent="0.2">
      <c r="S465" s="58"/>
      <c r="T465" s="58"/>
      <c r="U465" s="58"/>
      <c r="V465" s="58"/>
      <c r="W465" s="58"/>
    </row>
    <row r="466" spans="19:23" x14ac:dyDescent="0.2">
      <c r="S466" s="58"/>
      <c r="T466" s="58"/>
      <c r="U466" s="58"/>
      <c r="V466" s="58"/>
      <c r="W466" s="58"/>
    </row>
    <row r="467" spans="19:23" x14ac:dyDescent="0.2">
      <c r="S467" s="58"/>
      <c r="T467" s="58"/>
      <c r="U467" s="58"/>
      <c r="V467" s="58"/>
      <c r="W467" s="58"/>
    </row>
    <row r="468" spans="19:23" x14ac:dyDescent="0.2">
      <c r="S468" s="58"/>
      <c r="T468" s="58"/>
      <c r="U468" s="58"/>
      <c r="V468" s="58"/>
      <c r="W468" s="58"/>
    </row>
    <row r="469" spans="19:23" x14ac:dyDescent="0.2">
      <c r="S469" s="58"/>
      <c r="T469" s="58"/>
      <c r="U469" s="58"/>
      <c r="V469" s="58"/>
      <c r="W469" s="58"/>
    </row>
    <row r="470" spans="19:23" x14ac:dyDescent="0.2">
      <c r="S470" s="58"/>
      <c r="T470" s="58"/>
      <c r="U470" s="58"/>
      <c r="V470" s="58"/>
      <c r="W470" s="58"/>
    </row>
    <row r="471" spans="19:23" x14ac:dyDescent="0.2">
      <c r="S471" s="58"/>
      <c r="T471" s="58"/>
      <c r="U471" s="58"/>
      <c r="V471" s="58"/>
      <c r="W471" s="58"/>
    </row>
    <row r="472" spans="19:23" x14ac:dyDescent="0.2">
      <c r="S472" s="58"/>
      <c r="T472" s="58"/>
      <c r="U472" s="58"/>
      <c r="V472" s="58"/>
      <c r="W472" s="58"/>
    </row>
    <row r="473" spans="19:23" x14ac:dyDescent="0.2">
      <c r="S473" s="58"/>
      <c r="T473" s="58"/>
      <c r="U473" s="58"/>
      <c r="V473" s="58"/>
      <c r="W473" s="58"/>
    </row>
    <row r="474" spans="19:23" x14ac:dyDescent="0.2">
      <c r="S474" s="58"/>
      <c r="T474" s="58"/>
      <c r="U474" s="58"/>
      <c r="V474" s="58"/>
      <c r="W474" s="58"/>
    </row>
    <row r="475" spans="19:23" x14ac:dyDescent="0.2">
      <c r="S475" s="58"/>
      <c r="T475" s="58"/>
      <c r="U475" s="58"/>
      <c r="V475" s="58"/>
      <c r="W475" s="58"/>
    </row>
    <row r="476" spans="19:23" x14ac:dyDescent="0.2">
      <c r="S476" s="58"/>
      <c r="T476" s="58"/>
      <c r="U476" s="58"/>
      <c r="V476" s="58"/>
      <c r="W476" s="58"/>
    </row>
    <row r="477" spans="19:23" x14ac:dyDescent="0.2">
      <c r="S477" s="58"/>
      <c r="T477" s="58"/>
      <c r="U477" s="58"/>
      <c r="V477" s="58"/>
      <c r="W477" s="58"/>
    </row>
    <row r="478" spans="19:23" x14ac:dyDescent="0.2">
      <c r="S478" s="58"/>
      <c r="T478" s="58"/>
      <c r="U478" s="58"/>
      <c r="V478" s="58"/>
      <c r="W478" s="58"/>
    </row>
    <row r="479" spans="19:23" x14ac:dyDescent="0.2">
      <c r="S479" s="58"/>
      <c r="T479" s="58"/>
      <c r="U479" s="58"/>
      <c r="V479" s="58"/>
      <c r="W479" s="58"/>
    </row>
    <row r="480" spans="19:23" x14ac:dyDescent="0.2">
      <c r="S480" s="58"/>
      <c r="T480" s="58"/>
      <c r="U480" s="58"/>
      <c r="V480" s="58"/>
      <c r="W480" s="58"/>
    </row>
    <row r="481" spans="19:23" x14ac:dyDescent="0.2">
      <c r="S481" s="58"/>
      <c r="T481" s="58"/>
      <c r="U481" s="58"/>
      <c r="V481" s="58"/>
      <c r="W481" s="58"/>
    </row>
    <row r="482" spans="19:23" x14ac:dyDescent="0.2">
      <c r="S482" s="58"/>
      <c r="T482" s="58"/>
      <c r="U482" s="58"/>
      <c r="V482" s="58"/>
      <c r="W482" s="58"/>
    </row>
    <row r="483" spans="19:23" x14ac:dyDescent="0.2">
      <c r="S483" s="58"/>
      <c r="T483" s="58"/>
      <c r="U483" s="58"/>
      <c r="V483" s="58"/>
      <c r="W483" s="58"/>
    </row>
    <row r="484" spans="19:23" x14ac:dyDescent="0.2">
      <c r="S484" s="58"/>
      <c r="T484" s="58"/>
      <c r="U484" s="58"/>
      <c r="V484" s="58"/>
      <c r="W484" s="58"/>
    </row>
    <row r="485" spans="19:23" x14ac:dyDescent="0.2">
      <c r="S485" s="58"/>
      <c r="T485" s="58"/>
      <c r="U485" s="58"/>
      <c r="V485" s="58"/>
      <c r="W485" s="58"/>
    </row>
    <row r="486" spans="19:23" x14ac:dyDescent="0.2">
      <c r="S486" s="58"/>
      <c r="T486" s="58"/>
      <c r="U486" s="58"/>
      <c r="V486" s="58"/>
      <c r="W486" s="58"/>
    </row>
    <row r="487" spans="19:23" x14ac:dyDescent="0.2">
      <c r="S487" s="58"/>
      <c r="T487" s="58"/>
      <c r="U487" s="58"/>
      <c r="V487" s="58"/>
      <c r="W487" s="58"/>
    </row>
    <row r="488" spans="19:23" x14ac:dyDescent="0.2">
      <c r="S488" s="58"/>
      <c r="T488" s="58"/>
      <c r="U488" s="58"/>
      <c r="V488" s="58"/>
      <c r="W488" s="58"/>
    </row>
    <row r="489" spans="19:23" x14ac:dyDescent="0.2">
      <c r="S489" s="58"/>
      <c r="T489" s="58"/>
      <c r="U489" s="58"/>
      <c r="V489" s="58"/>
      <c r="W489" s="58"/>
    </row>
    <row r="490" spans="19:23" x14ac:dyDescent="0.2">
      <c r="S490" s="58"/>
      <c r="T490" s="58"/>
      <c r="U490" s="58"/>
      <c r="V490" s="58"/>
      <c r="W490" s="58"/>
    </row>
    <row r="491" spans="19:23" x14ac:dyDescent="0.2">
      <c r="S491" s="58"/>
      <c r="T491" s="58"/>
      <c r="U491" s="58"/>
      <c r="V491" s="58"/>
      <c r="W491" s="58"/>
    </row>
    <row r="492" spans="19:23" x14ac:dyDescent="0.2">
      <c r="S492" s="58"/>
      <c r="T492" s="58"/>
      <c r="U492" s="58"/>
      <c r="V492" s="58"/>
      <c r="W492" s="58"/>
    </row>
    <row r="493" spans="19:23" x14ac:dyDescent="0.2">
      <c r="S493" s="58"/>
      <c r="T493" s="58"/>
      <c r="U493" s="58"/>
      <c r="V493" s="58"/>
      <c r="W493" s="58"/>
    </row>
    <row r="494" spans="19:23" x14ac:dyDescent="0.2">
      <c r="S494" s="58"/>
      <c r="T494" s="58"/>
      <c r="U494" s="58"/>
      <c r="V494" s="58"/>
      <c r="W494" s="58"/>
    </row>
    <row r="495" spans="19:23" x14ac:dyDescent="0.2">
      <c r="S495" s="58"/>
      <c r="T495" s="58"/>
      <c r="U495" s="58"/>
      <c r="V495" s="58"/>
      <c r="W495" s="58"/>
    </row>
    <row r="496" spans="19:23" x14ac:dyDescent="0.2">
      <c r="S496" s="58"/>
      <c r="T496" s="58"/>
      <c r="U496" s="58"/>
      <c r="V496" s="58"/>
      <c r="W496" s="58"/>
    </row>
    <row r="497" spans="19:23" x14ac:dyDescent="0.2">
      <c r="S497" s="58"/>
      <c r="T497" s="58"/>
      <c r="U497" s="58"/>
      <c r="V497" s="58"/>
      <c r="W497" s="58"/>
    </row>
    <row r="498" spans="19:23" x14ac:dyDescent="0.2">
      <c r="S498" s="58"/>
      <c r="T498" s="58"/>
      <c r="U498" s="58"/>
      <c r="V498" s="58"/>
      <c r="W498" s="58"/>
    </row>
    <row r="499" spans="19:23" x14ac:dyDescent="0.2">
      <c r="S499" s="58"/>
      <c r="T499" s="58"/>
      <c r="U499" s="58"/>
      <c r="V499" s="58"/>
      <c r="W499" s="58"/>
    </row>
    <row r="500" spans="19:23" x14ac:dyDescent="0.2">
      <c r="S500" s="58"/>
      <c r="T500" s="58"/>
      <c r="U500" s="58"/>
      <c r="V500" s="58"/>
      <c r="W500" s="58"/>
    </row>
    <row r="501" spans="19:23" x14ac:dyDescent="0.2">
      <c r="S501" s="58"/>
      <c r="T501" s="58"/>
      <c r="U501" s="58"/>
      <c r="V501" s="58"/>
      <c r="W501" s="58"/>
    </row>
    <row r="502" spans="19:23" x14ac:dyDescent="0.2">
      <c r="S502" s="58"/>
      <c r="T502" s="58"/>
      <c r="U502" s="58"/>
      <c r="V502" s="58"/>
      <c r="W502" s="58"/>
    </row>
    <row r="503" spans="19:23" x14ac:dyDescent="0.2">
      <c r="S503" s="58"/>
      <c r="T503" s="58"/>
      <c r="U503" s="58"/>
      <c r="V503" s="58"/>
      <c r="W503" s="58"/>
    </row>
    <row r="504" spans="19:23" x14ac:dyDescent="0.2">
      <c r="S504" s="58"/>
      <c r="T504" s="58"/>
      <c r="U504" s="58"/>
      <c r="V504" s="58"/>
      <c r="W504" s="58"/>
    </row>
    <row r="505" spans="19:23" x14ac:dyDescent="0.2">
      <c r="S505" s="58"/>
      <c r="T505" s="58"/>
      <c r="U505" s="58"/>
      <c r="V505" s="58"/>
      <c r="W505" s="58"/>
    </row>
    <row r="506" spans="19:23" x14ac:dyDescent="0.2">
      <c r="S506" s="58"/>
      <c r="T506" s="58"/>
      <c r="U506" s="58"/>
      <c r="V506" s="58"/>
      <c r="W506" s="58"/>
    </row>
    <row r="507" spans="19:23" x14ac:dyDescent="0.2">
      <c r="S507" s="58"/>
      <c r="T507" s="58"/>
      <c r="U507" s="58"/>
      <c r="V507" s="58"/>
      <c r="W507" s="58"/>
    </row>
    <row r="508" spans="19:23" x14ac:dyDescent="0.2">
      <c r="S508" s="58"/>
      <c r="T508" s="58"/>
      <c r="U508" s="58"/>
      <c r="V508" s="58"/>
      <c r="W508" s="58"/>
    </row>
    <row r="509" spans="19:23" x14ac:dyDescent="0.2">
      <c r="S509" s="58"/>
      <c r="T509" s="58"/>
      <c r="U509" s="58"/>
      <c r="V509" s="58"/>
      <c r="W509" s="58"/>
    </row>
    <row r="510" spans="19:23" x14ac:dyDescent="0.2">
      <c r="S510" s="58"/>
      <c r="T510" s="58"/>
      <c r="U510" s="58"/>
      <c r="V510" s="58"/>
      <c r="W510" s="58"/>
    </row>
    <row r="511" spans="19:23" x14ac:dyDescent="0.2">
      <c r="S511" s="58"/>
      <c r="T511" s="58"/>
      <c r="U511" s="58"/>
      <c r="V511" s="58"/>
      <c r="W511" s="58"/>
    </row>
    <row r="512" spans="19:23" x14ac:dyDescent="0.2">
      <c r="S512" s="58"/>
      <c r="T512" s="58"/>
      <c r="U512" s="58"/>
      <c r="V512" s="58"/>
      <c r="W512" s="58"/>
    </row>
    <row r="513" spans="19:23" x14ac:dyDescent="0.2">
      <c r="S513" s="58"/>
      <c r="T513" s="58"/>
      <c r="U513" s="58"/>
      <c r="V513" s="58"/>
      <c r="W513" s="58"/>
    </row>
    <row r="514" spans="19:23" x14ac:dyDescent="0.2">
      <c r="S514" s="58"/>
      <c r="T514" s="58"/>
      <c r="U514" s="58"/>
      <c r="V514" s="58"/>
      <c r="W514" s="58"/>
    </row>
    <row r="515" spans="19:23" x14ac:dyDescent="0.2">
      <c r="S515" s="58"/>
      <c r="T515" s="58"/>
      <c r="U515" s="58"/>
      <c r="V515" s="58"/>
      <c r="W515" s="58"/>
    </row>
    <row r="516" spans="19:23" x14ac:dyDescent="0.2">
      <c r="S516" s="58"/>
      <c r="T516" s="58"/>
      <c r="U516" s="58"/>
      <c r="V516" s="58"/>
      <c r="W516" s="58"/>
    </row>
    <row r="517" spans="19:23" x14ac:dyDescent="0.2">
      <c r="S517" s="58"/>
      <c r="T517" s="58"/>
      <c r="U517" s="58"/>
      <c r="V517" s="58"/>
      <c r="W517" s="58"/>
    </row>
    <row r="518" spans="19:23" x14ac:dyDescent="0.2">
      <c r="S518" s="58"/>
      <c r="T518" s="58"/>
      <c r="U518" s="58"/>
      <c r="V518" s="58"/>
      <c r="W518" s="58"/>
    </row>
    <row r="519" spans="19:23" x14ac:dyDescent="0.2">
      <c r="S519" s="58"/>
      <c r="T519" s="58"/>
      <c r="U519" s="58"/>
      <c r="V519" s="58"/>
      <c r="W519" s="58"/>
    </row>
    <row r="520" spans="19:23" x14ac:dyDescent="0.2">
      <c r="S520" s="58"/>
      <c r="T520" s="58"/>
      <c r="U520" s="58"/>
      <c r="V520" s="58"/>
      <c r="W520" s="58"/>
    </row>
    <row r="521" spans="19:23" x14ac:dyDescent="0.2">
      <c r="S521" s="58"/>
      <c r="T521" s="58"/>
      <c r="U521" s="58"/>
      <c r="V521" s="58"/>
      <c r="W521" s="58"/>
    </row>
    <row r="522" spans="19:23" x14ac:dyDescent="0.2">
      <c r="S522" s="58"/>
      <c r="T522" s="58"/>
      <c r="U522" s="58"/>
      <c r="V522" s="58"/>
      <c r="W522" s="58"/>
    </row>
    <row r="523" spans="19:23" x14ac:dyDescent="0.2">
      <c r="S523" s="58"/>
      <c r="T523" s="58"/>
      <c r="U523" s="58"/>
      <c r="V523" s="58"/>
      <c r="W523" s="58"/>
    </row>
    <row r="524" spans="19:23" x14ac:dyDescent="0.2">
      <c r="S524" s="58"/>
      <c r="T524" s="58"/>
      <c r="U524" s="58"/>
      <c r="V524" s="58"/>
      <c r="W524" s="58"/>
    </row>
    <row r="525" spans="19:23" x14ac:dyDescent="0.2">
      <c r="S525" s="58"/>
      <c r="T525" s="58"/>
      <c r="U525" s="58"/>
      <c r="V525" s="58"/>
      <c r="W525" s="58"/>
    </row>
    <row r="526" spans="19:23" x14ac:dyDescent="0.2">
      <c r="S526" s="58"/>
      <c r="T526" s="58"/>
      <c r="U526" s="58"/>
      <c r="V526" s="58"/>
      <c r="W526" s="58"/>
    </row>
    <row r="527" spans="19:23" x14ac:dyDescent="0.2">
      <c r="S527" s="58"/>
      <c r="T527" s="58"/>
      <c r="U527" s="58"/>
      <c r="V527" s="58"/>
      <c r="W527" s="58"/>
    </row>
    <row r="528" spans="19:23" x14ac:dyDescent="0.2">
      <c r="S528" s="58"/>
      <c r="T528" s="58"/>
      <c r="U528" s="58"/>
      <c r="V528" s="58"/>
      <c r="W528" s="58"/>
    </row>
    <row r="529" spans="19:23" x14ac:dyDescent="0.2">
      <c r="S529" s="58"/>
      <c r="T529" s="58"/>
      <c r="U529" s="58"/>
      <c r="V529" s="58"/>
      <c r="W529" s="58"/>
    </row>
    <row r="530" spans="19:23" x14ac:dyDescent="0.2">
      <c r="S530" s="58"/>
      <c r="T530" s="58"/>
      <c r="U530" s="58"/>
      <c r="V530" s="58"/>
      <c r="W530" s="58"/>
    </row>
    <row r="531" spans="19:23" x14ac:dyDescent="0.2">
      <c r="S531" s="58"/>
      <c r="T531" s="58"/>
      <c r="U531" s="58"/>
      <c r="V531" s="58"/>
      <c r="W531" s="58"/>
    </row>
    <row r="532" spans="19:23" x14ac:dyDescent="0.2">
      <c r="S532" s="58"/>
      <c r="T532" s="58"/>
      <c r="U532" s="58"/>
      <c r="V532" s="58"/>
      <c r="W532" s="58"/>
    </row>
    <row r="533" spans="19:23" x14ac:dyDescent="0.2">
      <c r="S533" s="58"/>
      <c r="T533" s="58"/>
      <c r="U533" s="58"/>
      <c r="V533" s="58"/>
      <c r="W533" s="58"/>
    </row>
    <row r="534" spans="19:23" x14ac:dyDescent="0.2">
      <c r="S534" s="58"/>
      <c r="T534" s="58"/>
      <c r="U534" s="58"/>
      <c r="V534" s="58"/>
      <c r="W534" s="58"/>
    </row>
    <row r="535" spans="19:23" x14ac:dyDescent="0.2">
      <c r="S535" s="58"/>
      <c r="T535" s="58"/>
      <c r="U535" s="58"/>
      <c r="V535" s="58"/>
      <c r="W535" s="58"/>
    </row>
    <row r="536" spans="19:23" x14ac:dyDescent="0.2">
      <c r="S536" s="58"/>
      <c r="T536" s="58"/>
      <c r="U536" s="58"/>
      <c r="V536" s="58"/>
      <c r="W536" s="58"/>
    </row>
    <row r="537" spans="19:23" x14ac:dyDescent="0.2">
      <c r="S537" s="58"/>
      <c r="T537" s="58"/>
      <c r="U537" s="58"/>
      <c r="V537" s="58"/>
      <c r="W537" s="58"/>
    </row>
    <row r="538" spans="19:23" x14ac:dyDescent="0.2">
      <c r="S538" s="58"/>
      <c r="T538" s="58"/>
      <c r="U538" s="58"/>
      <c r="V538" s="58"/>
      <c r="W538" s="58"/>
    </row>
    <row r="539" spans="19:23" x14ac:dyDescent="0.2">
      <c r="S539" s="58"/>
      <c r="T539" s="58"/>
      <c r="U539" s="58"/>
      <c r="V539" s="58"/>
      <c r="W539" s="58"/>
    </row>
    <row r="540" spans="19:23" x14ac:dyDescent="0.2">
      <c r="S540" s="58"/>
      <c r="T540" s="58"/>
      <c r="U540" s="58"/>
      <c r="V540" s="58"/>
      <c r="W540" s="58"/>
    </row>
    <row r="541" spans="19:23" x14ac:dyDescent="0.2">
      <c r="S541" s="58"/>
      <c r="T541" s="58"/>
      <c r="U541" s="58"/>
      <c r="V541" s="58"/>
      <c r="W541" s="58"/>
    </row>
    <row r="542" spans="19:23" x14ac:dyDescent="0.2">
      <c r="S542" s="58"/>
      <c r="T542" s="58"/>
      <c r="U542" s="58"/>
      <c r="V542" s="58"/>
      <c r="W542" s="58"/>
    </row>
    <row r="543" spans="19:23" x14ac:dyDescent="0.2">
      <c r="S543" s="58"/>
      <c r="T543" s="58"/>
      <c r="U543" s="58"/>
      <c r="V543" s="58"/>
      <c r="W543" s="58"/>
    </row>
    <row r="544" spans="19:23" x14ac:dyDescent="0.2">
      <c r="S544" s="58"/>
      <c r="T544" s="58"/>
      <c r="U544" s="58"/>
      <c r="V544" s="58"/>
      <c r="W544" s="58"/>
    </row>
    <row r="545" spans="19:23" x14ac:dyDescent="0.2">
      <c r="S545" s="58"/>
      <c r="T545" s="58"/>
      <c r="U545" s="58"/>
      <c r="V545" s="58"/>
      <c r="W545" s="58"/>
    </row>
    <row r="546" spans="19:23" x14ac:dyDescent="0.2">
      <c r="S546" s="58"/>
      <c r="T546" s="58"/>
      <c r="U546" s="58"/>
      <c r="V546" s="58"/>
      <c r="W546" s="58"/>
    </row>
    <row r="547" spans="19:23" x14ac:dyDescent="0.2">
      <c r="S547" s="58"/>
      <c r="T547" s="58"/>
      <c r="U547" s="58"/>
      <c r="V547" s="58"/>
      <c r="W547" s="58"/>
    </row>
    <row r="548" spans="19:23" x14ac:dyDescent="0.2">
      <c r="S548" s="58"/>
      <c r="T548" s="58"/>
      <c r="U548" s="58"/>
      <c r="V548" s="58"/>
      <c r="W548" s="58"/>
    </row>
    <row r="549" spans="19:23" x14ac:dyDescent="0.2">
      <c r="S549" s="58"/>
      <c r="T549" s="58"/>
      <c r="U549" s="58"/>
      <c r="V549" s="58"/>
      <c r="W549" s="58"/>
    </row>
    <row r="550" spans="19:23" x14ac:dyDescent="0.2">
      <c r="S550" s="58"/>
      <c r="T550" s="58"/>
      <c r="U550" s="58"/>
      <c r="V550" s="58"/>
      <c r="W550" s="58"/>
    </row>
    <row r="551" spans="19:23" x14ac:dyDescent="0.2">
      <c r="S551" s="58"/>
      <c r="T551" s="58"/>
      <c r="U551" s="58"/>
      <c r="V551" s="58"/>
      <c r="W551" s="58"/>
    </row>
    <row r="552" spans="19:23" x14ac:dyDescent="0.2">
      <c r="S552" s="58"/>
      <c r="T552" s="58"/>
      <c r="U552" s="58"/>
      <c r="V552" s="58"/>
      <c r="W552" s="58"/>
    </row>
    <row r="553" spans="19:23" x14ac:dyDescent="0.2">
      <c r="S553" s="58"/>
      <c r="T553" s="58"/>
      <c r="U553" s="58"/>
      <c r="V553" s="58"/>
      <c r="W553" s="58"/>
    </row>
    <row r="554" spans="19:23" x14ac:dyDescent="0.2">
      <c r="S554" s="58"/>
      <c r="T554" s="58"/>
      <c r="U554" s="58"/>
      <c r="V554" s="58"/>
      <c r="W554" s="58"/>
    </row>
    <row r="555" spans="19:23" x14ac:dyDescent="0.2">
      <c r="S555" s="58"/>
      <c r="T555" s="58"/>
      <c r="U555" s="58"/>
      <c r="V555" s="58"/>
      <c r="W555" s="58"/>
    </row>
    <row r="556" spans="19:23" x14ac:dyDescent="0.2">
      <c r="S556" s="58"/>
      <c r="T556" s="58"/>
      <c r="U556" s="58"/>
      <c r="V556" s="58"/>
      <c r="W556" s="58"/>
    </row>
    <row r="557" spans="19:23" x14ac:dyDescent="0.2">
      <c r="S557" s="58"/>
      <c r="T557" s="58"/>
      <c r="U557" s="58"/>
      <c r="V557" s="58"/>
      <c r="W557" s="58"/>
    </row>
    <row r="558" spans="19:23" x14ac:dyDescent="0.2">
      <c r="S558" s="58"/>
      <c r="T558" s="58"/>
      <c r="U558" s="58"/>
      <c r="V558" s="58"/>
      <c r="W558" s="58"/>
    </row>
    <row r="559" spans="19:23" x14ac:dyDescent="0.2">
      <c r="S559" s="58"/>
      <c r="T559" s="58"/>
      <c r="U559" s="58"/>
      <c r="V559" s="58"/>
      <c r="W559" s="58"/>
    </row>
    <row r="560" spans="19:23" x14ac:dyDescent="0.2">
      <c r="S560" s="58"/>
      <c r="T560" s="58"/>
      <c r="U560" s="58"/>
      <c r="V560" s="58"/>
      <c r="W560" s="58"/>
    </row>
    <row r="561" spans="19:23" x14ac:dyDescent="0.2">
      <c r="S561" s="58"/>
      <c r="T561" s="58"/>
      <c r="U561" s="58"/>
      <c r="V561" s="58"/>
      <c r="W561" s="58"/>
    </row>
    <row r="562" spans="19:23" x14ac:dyDescent="0.2">
      <c r="S562" s="58"/>
      <c r="T562" s="58"/>
      <c r="U562" s="58"/>
      <c r="V562" s="58"/>
      <c r="W562" s="58"/>
    </row>
    <row r="563" spans="19:23" x14ac:dyDescent="0.2">
      <c r="S563" s="58"/>
      <c r="T563" s="58"/>
      <c r="U563" s="58"/>
      <c r="V563" s="58"/>
      <c r="W563" s="58"/>
    </row>
    <row r="564" spans="19:23" x14ac:dyDescent="0.2">
      <c r="S564" s="58"/>
      <c r="T564" s="58"/>
      <c r="U564" s="58"/>
      <c r="V564" s="58"/>
      <c r="W564" s="58"/>
    </row>
    <row r="565" spans="19:23" x14ac:dyDescent="0.2">
      <c r="S565" s="58"/>
      <c r="T565" s="58"/>
      <c r="U565" s="58"/>
      <c r="V565" s="58"/>
      <c r="W565" s="58"/>
    </row>
    <row r="566" spans="19:23" x14ac:dyDescent="0.2">
      <c r="S566" s="58"/>
      <c r="T566" s="58"/>
      <c r="U566" s="58"/>
      <c r="V566" s="58"/>
      <c r="W566" s="58"/>
    </row>
    <row r="567" spans="19:23" x14ac:dyDescent="0.2">
      <c r="S567" s="58"/>
      <c r="T567" s="58"/>
      <c r="U567" s="58"/>
      <c r="V567" s="58"/>
      <c r="W567" s="58"/>
    </row>
    <row r="568" spans="19:23" x14ac:dyDescent="0.2">
      <c r="S568" s="58"/>
      <c r="T568" s="58"/>
      <c r="U568" s="58"/>
      <c r="V568" s="58"/>
      <c r="W568" s="58"/>
    </row>
    <row r="569" spans="19:23" x14ac:dyDescent="0.2">
      <c r="S569" s="58"/>
      <c r="T569" s="58"/>
      <c r="U569" s="58"/>
      <c r="V569" s="58"/>
      <c r="W569" s="58"/>
    </row>
    <row r="570" spans="19:23" x14ac:dyDescent="0.2">
      <c r="S570" s="58"/>
      <c r="T570" s="58"/>
      <c r="U570" s="58"/>
      <c r="V570" s="58"/>
      <c r="W570" s="58"/>
    </row>
    <row r="571" spans="19:23" x14ac:dyDescent="0.2">
      <c r="S571" s="58"/>
      <c r="T571" s="58"/>
      <c r="U571" s="58"/>
      <c r="V571" s="58"/>
      <c r="W571" s="58"/>
    </row>
    <row r="572" spans="19:23" x14ac:dyDescent="0.2">
      <c r="S572" s="58"/>
      <c r="T572" s="58"/>
      <c r="U572" s="58"/>
      <c r="V572" s="58"/>
      <c r="W572" s="58"/>
    </row>
    <row r="573" spans="19:23" x14ac:dyDescent="0.2">
      <c r="S573" s="58"/>
      <c r="T573" s="58"/>
      <c r="U573" s="58"/>
      <c r="V573" s="58"/>
      <c r="W573" s="58"/>
    </row>
    <row r="574" spans="19:23" x14ac:dyDescent="0.2">
      <c r="S574" s="58"/>
      <c r="T574" s="58"/>
      <c r="U574" s="58"/>
      <c r="V574" s="58"/>
      <c r="W574" s="58"/>
    </row>
    <row r="575" spans="19:23" x14ac:dyDescent="0.2">
      <c r="S575" s="58"/>
      <c r="T575" s="58"/>
      <c r="U575" s="58"/>
      <c r="V575" s="58"/>
      <c r="W575" s="58"/>
    </row>
    <row r="576" spans="19:23" x14ac:dyDescent="0.2">
      <c r="S576" s="58"/>
      <c r="T576" s="58"/>
      <c r="U576" s="58"/>
      <c r="V576" s="58"/>
      <c r="W576" s="58"/>
    </row>
    <row r="577" spans="19:23" x14ac:dyDescent="0.2">
      <c r="S577" s="58"/>
      <c r="T577" s="58"/>
      <c r="U577" s="58"/>
      <c r="V577" s="58"/>
      <c r="W577" s="58"/>
    </row>
    <row r="578" spans="19:23" x14ac:dyDescent="0.2">
      <c r="S578" s="58"/>
      <c r="T578" s="58"/>
      <c r="U578" s="58"/>
      <c r="V578" s="58"/>
      <c r="W578" s="58"/>
    </row>
    <row r="579" spans="19:23" x14ac:dyDescent="0.2">
      <c r="S579" s="58"/>
      <c r="T579" s="58"/>
      <c r="U579" s="58"/>
      <c r="V579" s="58"/>
      <c r="W579" s="58"/>
    </row>
    <row r="580" spans="19:23" x14ac:dyDescent="0.2">
      <c r="S580" s="58"/>
      <c r="T580" s="58"/>
      <c r="U580" s="58"/>
      <c r="V580" s="58"/>
      <c r="W580" s="58"/>
    </row>
    <row r="581" spans="19:23" x14ac:dyDescent="0.2">
      <c r="S581" s="58"/>
      <c r="T581" s="58"/>
      <c r="U581" s="58"/>
      <c r="V581" s="58"/>
      <c r="W581" s="58"/>
    </row>
    <row r="582" spans="19:23" x14ac:dyDescent="0.2">
      <c r="S582" s="58"/>
      <c r="T582" s="58"/>
      <c r="U582" s="58"/>
      <c r="V582" s="58"/>
      <c r="W582" s="58"/>
    </row>
    <row r="583" spans="19:23" x14ac:dyDescent="0.2">
      <c r="S583" s="58"/>
      <c r="T583" s="58"/>
      <c r="U583" s="58"/>
      <c r="V583" s="58"/>
      <c r="W583" s="58"/>
    </row>
    <row r="584" spans="19:23" x14ac:dyDescent="0.2">
      <c r="S584" s="58"/>
      <c r="T584" s="58"/>
      <c r="U584" s="58"/>
      <c r="V584" s="58"/>
      <c r="W584" s="58"/>
    </row>
    <row r="585" spans="19:23" x14ac:dyDescent="0.2">
      <c r="S585" s="58"/>
      <c r="T585" s="58"/>
      <c r="U585" s="58"/>
      <c r="V585" s="58"/>
      <c r="W585" s="58"/>
    </row>
    <row r="586" spans="19:23" x14ac:dyDescent="0.2">
      <c r="S586" s="58"/>
      <c r="T586" s="58"/>
      <c r="U586" s="58"/>
      <c r="V586" s="58"/>
      <c r="W586" s="58"/>
    </row>
    <row r="587" spans="19:23" x14ac:dyDescent="0.2">
      <c r="S587" s="58"/>
      <c r="T587" s="58"/>
      <c r="U587" s="58"/>
      <c r="V587" s="58"/>
      <c r="W587" s="58"/>
    </row>
    <row r="588" spans="19:23" x14ac:dyDescent="0.2">
      <c r="S588" s="58"/>
      <c r="T588" s="58"/>
      <c r="U588" s="58"/>
      <c r="V588" s="58"/>
      <c r="W588" s="58"/>
    </row>
    <row r="589" spans="19:23" x14ac:dyDescent="0.2">
      <c r="S589" s="58"/>
      <c r="T589" s="58"/>
      <c r="U589" s="58"/>
      <c r="V589" s="58"/>
      <c r="W589" s="58"/>
    </row>
    <row r="590" spans="19:23" x14ac:dyDescent="0.2">
      <c r="S590" s="58"/>
      <c r="T590" s="58"/>
      <c r="U590" s="58"/>
      <c r="V590" s="58"/>
      <c r="W590" s="58"/>
    </row>
    <row r="591" spans="19:23" x14ac:dyDescent="0.2">
      <c r="S591" s="58"/>
      <c r="T591" s="58"/>
      <c r="U591" s="58"/>
      <c r="V591" s="58"/>
      <c r="W591" s="58"/>
    </row>
    <row r="592" spans="19:23" x14ac:dyDescent="0.2">
      <c r="S592" s="58"/>
      <c r="T592" s="58"/>
      <c r="U592" s="58"/>
      <c r="V592" s="58"/>
      <c r="W592" s="58"/>
    </row>
    <row r="593" spans="19:23" x14ac:dyDescent="0.2">
      <c r="S593" s="58"/>
      <c r="T593" s="58"/>
      <c r="U593" s="58"/>
      <c r="V593" s="58"/>
      <c r="W593" s="58"/>
    </row>
    <row r="594" spans="19:23" x14ac:dyDescent="0.2">
      <c r="S594" s="58"/>
      <c r="T594" s="58"/>
      <c r="U594" s="58"/>
      <c r="V594" s="58"/>
      <c r="W594" s="58"/>
    </row>
    <row r="595" spans="19:23" x14ac:dyDescent="0.2">
      <c r="S595" s="58"/>
      <c r="T595" s="58"/>
      <c r="U595" s="58"/>
      <c r="V595" s="58"/>
      <c r="W595" s="58"/>
    </row>
    <row r="596" spans="19:23" x14ac:dyDescent="0.2">
      <c r="S596" s="58"/>
      <c r="T596" s="58"/>
      <c r="U596" s="58"/>
      <c r="V596" s="58"/>
      <c r="W596" s="58"/>
    </row>
    <row r="597" spans="19:23" x14ac:dyDescent="0.2">
      <c r="S597" s="58"/>
      <c r="T597" s="58"/>
      <c r="U597" s="58"/>
      <c r="V597" s="58"/>
      <c r="W597" s="58"/>
    </row>
    <row r="598" spans="19:23" x14ac:dyDescent="0.2">
      <c r="S598" s="58"/>
      <c r="T598" s="58"/>
      <c r="U598" s="58"/>
      <c r="V598" s="58"/>
      <c r="W598" s="58"/>
    </row>
    <row r="599" spans="19:23" x14ac:dyDescent="0.2">
      <c r="S599" s="58"/>
      <c r="T599" s="58"/>
      <c r="U599" s="58"/>
      <c r="V599" s="58"/>
      <c r="W599" s="58"/>
    </row>
    <row r="600" spans="19:23" x14ac:dyDescent="0.2">
      <c r="S600" s="58"/>
      <c r="T600" s="58"/>
      <c r="U600" s="58"/>
      <c r="V600" s="58"/>
      <c r="W600" s="58"/>
    </row>
    <row r="601" spans="19:23" x14ac:dyDescent="0.2">
      <c r="S601" s="58"/>
      <c r="T601" s="58"/>
      <c r="U601" s="58"/>
      <c r="V601" s="58"/>
      <c r="W601" s="58"/>
    </row>
    <row r="602" spans="19:23" x14ac:dyDescent="0.2">
      <c r="S602" s="58"/>
      <c r="T602" s="58"/>
      <c r="U602" s="58"/>
      <c r="V602" s="58"/>
      <c r="W602" s="58"/>
    </row>
    <row r="603" spans="19:23" x14ac:dyDescent="0.2">
      <c r="S603" s="58"/>
      <c r="T603" s="58"/>
      <c r="U603" s="58"/>
      <c r="V603" s="58"/>
      <c r="W603" s="58"/>
    </row>
    <row r="604" spans="19:23" x14ac:dyDescent="0.2">
      <c r="S604" s="58"/>
      <c r="T604" s="58"/>
      <c r="U604" s="58"/>
      <c r="V604" s="58"/>
      <c r="W604" s="58"/>
    </row>
    <row r="605" spans="19:23" x14ac:dyDescent="0.2">
      <c r="S605" s="58"/>
      <c r="T605" s="58"/>
      <c r="U605" s="58"/>
      <c r="V605" s="58"/>
      <c r="W605" s="58"/>
    </row>
    <row r="606" spans="19:23" x14ac:dyDescent="0.2">
      <c r="S606" s="58"/>
      <c r="T606" s="58"/>
      <c r="U606" s="58"/>
      <c r="V606" s="58"/>
      <c r="W606" s="58"/>
    </row>
    <row r="607" spans="19:23" x14ac:dyDescent="0.2">
      <c r="S607" s="58"/>
      <c r="T607" s="58"/>
      <c r="U607" s="58"/>
      <c r="V607" s="58"/>
      <c r="W607" s="58"/>
    </row>
    <row r="608" spans="19:23" x14ac:dyDescent="0.2">
      <c r="S608" s="58"/>
      <c r="T608" s="58"/>
      <c r="U608" s="58"/>
      <c r="V608" s="58"/>
      <c r="W608" s="58"/>
    </row>
    <row r="609" spans="19:23" x14ac:dyDescent="0.2">
      <c r="S609" s="58"/>
      <c r="T609" s="58"/>
      <c r="U609" s="58"/>
      <c r="V609" s="58"/>
      <c r="W609" s="58"/>
    </row>
    <row r="610" spans="19:23" x14ac:dyDescent="0.2">
      <c r="S610" s="58"/>
      <c r="T610" s="58"/>
      <c r="U610" s="58"/>
      <c r="V610" s="58"/>
      <c r="W610" s="58"/>
    </row>
    <row r="611" spans="19:23" x14ac:dyDescent="0.2">
      <c r="S611" s="58"/>
      <c r="T611" s="58"/>
      <c r="U611" s="58"/>
      <c r="V611" s="58"/>
      <c r="W611" s="58"/>
    </row>
    <row r="612" spans="19:23" x14ac:dyDescent="0.2">
      <c r="S612" s="58"/>
      <c r="T612" s="58"/>
      <c r="U612" s="58"/>
      <c r="V612" s="58"/>
      <c r="W612" s="58"/>
    </row>
    <row r="613" spans="19:23" x14ac:dyDescent="0.2">
      <c r="S613" s="58"/>
      <c r="T613" s="58"/>
      <c r="U613" s="58"/>
      <c r="V613" s="58"/>
      <c r="W613" s="58"/>
    </row>
    <row r="614" spans="19:23" x14ac:dyDescent="0.2">
      <c r="S614" s="58"/>
      <c r="T614" s="58"/>
      <c r="U614" s="58"/>
      <c r="V614" s="58"/>
      <c r="W614" s="58"/>
    </row>
    <row r="615" spans="19:23" x14ac:dyDescent="0.2">
      <c r="S615" s="58"/>
      <c r="T615" s="58"/>
      <c r="U615" s="58"/>
      <c r="V615" s="58"/>
      <c r="W615" s="58"/>
    </row>
    <row r="616" spans="19:23" x14ac:dyDescent="0.2">
      <c r="S616" s="58"/>
      <c r="T616" s="58"/>
      <c r="U616" s="58"/>
      <c r="V616" s="58"/>
      <c r="W616" s="58"/>
    </row>
    <row r="617" spans="19:23" x14ac:dyDescent="0.2">
      <c r="S617" s="58"/>
      <c r="T617" s="58"/>
      <c r="U617" s="58"/>
      <c r="V617" s="58"/>
      <c r="W617" s="58"/>
    </row>
    <row r="618" spans="19:23" x14ac:dyDescent="0.2">
      <c r="S618" s="58"/>
      <c r="T618" s="58"/>
      <c r="U618" s="58"/>
      <c r="V618" s="58"/>
      <c r="W618" s="58"/>
    </row>
    <row r="619" spans="19:23" x14ac:dyDescent="0.2">
      <c r="S619" s="58"/>
      <c r="T619" s="58"/>
      <c r="U619" s="58"/>
      <c r="V619" s="58"/>
      <c r="W619" s="58"/>
    </row>
    <row r="620" spans="19:23" x14ac:dyDescent="0.2">
      <c r="S620" s="58"/>
      <c r="T620" s="58"/>
      <c r="U620" s="58"/>
      <c r="V620" s="58"/>
      <c r="W620" s="58"/>
    </row>
    <row r="621" spans="19:23" x14ac:dyDescent="0.2">
      <c r="S621" s="58"/>
      <c r="T621" s="58"/>
      <c r="U621" s="58"/>
      <c r="V621" s="58"/>
      <c r="W621" s="58"/>
    </row>
    <row r="622" spans="19:23" x14ac:dyDescent="0.2">
      <c r="S622" s="58"/>
      <c r="T622" s="58"/>
      <c r="U622" s="58"/>
      <c r="V622" s="58"/>
      <c r="W622" s="58"/>
    </row>
    <row r="623" spans="19:23" x14ac:dyDescent="0.2">
      <c r="S623" s="58"/>
      <c r="T623" s="58"/>
      <c r="U623" s="58"/>
      <c r="V623" s="58"/>
      <c r="W623" s="58"/>
    </row>
    <row r="624" spans="19:23" x14ac:dyDescent="0.2">
      <c r="S624" s="58"/>
      <c r="T624" s="58"/>
      <c r="U624" s="58"/>
      <c r="V624" s="58"/>
      <c r="W624" s="58"/>
    </row>
    <row r="625" spans="19:23" x14ac:dyDescent="0.2">
      <c r="S625" s="58"/>
      <c r="T625" s="58"/>
      <c r="U625" s="58"/>
      <c r="V625" s="58"/>
      <c r="W625" s="58"/>
    </row>
    <row r="626" spans="19:23" x14ac:dyDescent="0.2">
      <c r="S626" s="58"/>
      <c r="T626" s="58"/>
      <c r="U626" s="58"/>
      <c r="V626" s="58"/>
      <c r="W626" s="58"/>
    </row>
    <row r="627" spans="19:23" x14ac:dyDescent="0.2">
      <c r="S627" s="58"/>
      <c r="T627" s="58"/>
      <c r="U627" s="58"/>
      <c r="V627" s="58"/>
      <c r="W627" s="58"/>
    </row>
    <row r="628" spans="19:23" x14ac:dyDescent="0.2">
      <c r="S628" s="58"/>
      <c r="T628" s="58"/>
      <c r="U628" s="58"/>
      <c r="V628" s="58"/>
      <c r="W628" s="58"/>
    </row>
    <row r="629" spans="19:23" x14ac:dyDescent="0.2">
      <c r="S629" s="58"/>
      <c r="T629" s="58"/>
      <c r="U629" s="58"/>
      <c r="V629" s="58"/>
      <c r="W629" s="58"/>
    </row>
    <row r="630" spans="19:23" x14ac:dyDescent="0.2">
      <c r="S630" s="58"/>
      <c r="T630" s="58"/>
      <c r="U630" s="58"/>
      <c r="V630" s="58"/>
      <c r="W630" s="58"/>
    </row>
    <row r="631" spans="19:23" x14ac:dyDescent="0.2">
      <c r="S631" s="58"/>
      <c r="T631" s="58"/>
      <c r="U631" s="58"/>
      <c r="V631" s="58"/>
      <c r="W631" s="58"/>
    </row>
    <row r="632" spans="19:23" x14ac:dyDescent="0.2">
      <c r="S632" s="58"/>
      <c r="T632" s="58"/>
      <c r="U632" s="58"/>
      <c r="V632" s="58"/>
      <c r="W632" s="58"/>
    </row>
    <row r="633" spans="19:23" x14ac:dyDescent="0.2">
      <c r="S633" s="58"/>
      <c r="T633" s="58"/>
      <c r="U633" s="58"/>
      <c r="V633" s="58"/>
      <c r="W633" s="58"/>
    </row>
    <row r="634" spans="19:23" x14ac:dyDescent="0.2">
      <c r="S634" s="58"/>
      <c r="T634" s="58"/>
      <c r="U634" s="58"/>
      <c r="V634" s="58"/>
      <c r="W634" s="58"/>
    </row>
    <row r="635" spans="19:23" x14ac:dyDescent="0.2">
      <c r="S635" s="58"/>
      <c r="T635" s="58"/>
      <c r="U635" s="58"/>
      <c r="V635" s="58"/>
      <c r="W635" s="58"/>
    </row>
    <row r="636" spans="19:23" x14ac:dyDescent="0.2">
      <c r="S636" s="58"/>
      <c r="T636" s="58"/>
      <c r="U636" s="58"/>
      <c r="V636" s="58"/>
      <c r="W636" s="58"/>
    </row>
    <row r="637" spans="19:23" x14ac:dyDescent="0.2">
      <c r="S637" s="58"/>
      <c r="T637" s="58"/>
      <c r="U637" s="58"/>
      <c r="V637" s="58"/>
      <c r="W637" s="58"/>
    </row>
    <row r="638" spans="19:23" x14ac:dyDescent="0.2">
      <c r="S638" s="58"/>
      <c r="T638" s="58"/>
      <c r="U638" s="58"/>
      <c r="V638" s="58"/>
      <c r="W638" s="58"/>
    </row>
    <row r="639" spans="19:23" x14ac:dyDescent="0.2">
      <c r="S639" s="58"/>
      <c r="T639" s="58"/>
      <c r="U639" s="58"/>
      <c r="V639" s="58"/>
      <c r="W639" s="58"/>
    </row>
    <row r="640" spans="19:23" x14ac:dyDescent="0.2">
      <c r="S640" s="58"/>
      <c r="T640" s="58"/>
      <c r="U640" s="58"/>
      <c r="V640" s="58"/>
      <c r="W640" s="58"/>
    </row>
    <row r="641" spans="19:23" x14ac:dyDescent="0.2">
      <c r="S641" s="58"/>
      <c r="T641" s="58"/>
      <c r="U641" s="58"/>
      <c r="V641" s="58"/>
      <c r="W641" s="58"/>
    </row>
    <row r="642" spans="19:23" x14ac:dyDescent="0.2">
      <c r="S642" s="58"/>
      <c r="T642" s="58"/>
      <c r="U642" s="58"/>
      <c r="V642" s="58"/>
      <c r="W642" s="58"/>
    </row>
    <row r="643" spans="19:23" x14ac:dyDescent="0.2">
      <c r="S643" s="58"/>
      <c r="T643" s="58"/>
      <c r="U643" s="58"/>
      <c r="V643" s="58"/>
      <c r="W643" s="58"/>
    </row>
    <row r="644" spans="19:23" x14ac:dyDescent="0.2">
      <c r="S644" s="58"/>
      <c r="T644" s="58"/>
      <c r="U644" s="58"/>
      <c r="V644" s="58"/>
      <c r="W644" s="58"/>
    </row>
    <row r="645" spans="19:23" x14ac:dyDescent="0.2">
      <c r="S645" s="58"/>
      <c r="T645" s="58"/>
      <c r="U645" s="58"/>
      <c r="V645" s="58"/>
      <c r="W645" s="58"/>
    </row>
    <row r="646" spans="19:23" x14ac:dyDescent="0.2">
      <c r="S646" s="58"/>
      <c r="T646" s="58"/>
      <c r="U646" s="58"/>
      <c r="V646" s="58"/>
      <c r="W646" s="58"/>
    </row>
    <row r="647" spans="19:23" x14ac:dyDescent="0.2">
      <c r="S647" s="58"/>
      <c r="T647" s="58"/>
      <c r="U647" s="58"/>
      <c r="V647" s="58"/>
      <c r="W647" s="58"/>
    </row>
    <row r="648" spans="19:23" x14ac:dyDescent="0.2">
      <c r="S648" s="58"/>
      <c r="T648" s="58"/>
      <c r="U648" s="58"/>
      <c r="V648" s="58"/>
      <c r="W648" s="58"/>
    </row>
    <row r="649" spans="19:23" x14ac:dyDescent="0.2">
      <c r="S649" s="58"/>
      <c r="T649" s="58"/>
      <c r="U649" s="58"/>
      <c r="V649" s="58"/>
      <c r="W649" s="58"/>
    </row>
    <row r="650" spans="19:23" x14ac:dyDescent="0.2">
      <c r="S650" s="58"/>
      <c r="T650" s="58"/>
      <c r="U650" s="58"/>
      <c r="V650" s="58"/>
      <c r="W650" s="58"/>
    </row>
    <row r="651" spans="19:23" x14ac:dyDescent="0.2">
      <c r="S651" s="58"/>
      <c r="T651" s="58"/>
      <c r="U651" s="58"/>
      <c r="V651" s="58"/>
      <c r="W651" s="58"/>
    </row>
    <row r="652" spans="19:23" x14ac:dyDescent="0.2">
      <c r="S652" s="58"/>
      <c r="T652" s="58"/>
      <c r="U652" s="58"/>
      <c r="V652" s="58"/>
      <c r="W652" s="58"/>
    </row>
    <row r="653" spans="19:23" x14ac:dyDescent="0.2">
      <c r="S653" s="58"/>
      <c r="T653" s="58"/>
      <c r="U653" s="58"/>
      <c r="V653" s="58"/>
      <c r="W653" s="58"/>
    </row>
    <row r="654" spans="19:23" x14ac:dyDescent="0.2">
      <c r="S654" s="58"/>
      <c r="T654" s="58"/>
      <c r="U654" s="58"/>
      <c r="V654" s="58"/>
      <c r="W654" s="58"/>
    </row>
    <row r="655" spans="19:23" x14ac:dyDescent="0.2">
      <c r="S655" s="58"/>
      <c r="T655" s="58"/>
      <c r="U655" s="58"/>
      <c r="V655" s="58"/>
      <c r="W655" s="58"/>
    </row>
    <row r="656" spans="19:23" x14ac:dyDescent="0.2">
      <c r="S656" s="58"/>
      <c r="T656" s="58"/>
      <c r="U656" s="58"/>
      <c r="V656" s="58"/>
      <c r="W656" s="58"/>
    </row>
    <row r="657" spans="19:23" x14ac:dyDescent="0.2">
      <c r="S657" s="58"/>
      <c r="T657" s="58"/>
      <c r="U657" s="58"/>
      <c r="V657" s="58"/>
      <c r="W657" s="58"/>
    </row>
    <row r="658" spans="19:23" x14ac:dyDescent="0.2">
      <c r="S658" s="58"/>
      <c r="T658" s="58"/>
      <c r="U658" s="58"/>
      <c r="V658" s="58"/>
      <c r="W658" s="58"/>
    </row>
    <row r="659" spans="19:23" x14ac:dyDescent="0.2">
      <c r="S659" s="58"/>
      <c r="T659" s="58"/>
      <c r="U659" s="58"/>
      <c r="V659" s="58"/>
      <c r="W659" s="58"/>
    </row>
    <row r="660" spans="19:23" x14ac:dyDescent="0.2">
      <c r="S660" s="58"/>
      <c r="T660" s="58"/>
      <c r="U660" s="58"/>
      <c r="V660" s="58"/>
      <c r="W660" s="58"/>
    </row>
    <row r="661" spans="19:23" x14ac:dyDescent="0.2">
      <c r="S661" s="58"/>
      <c r="T661" s="58"/>
      <c r="U661" s="58"/>
      <c r="V661" s="58"/>
      <c r="W661" s="58"/>
    </row>
    <row r="662" spans="19:23" x14ac:dyDescent="0.2">
      <c r="S662" s="58"/>
      <c r="T662" s="58"/>
      <c r="U662" s="58"/>
      <c r="V662" s="58"/>
      <c r="W662" s="58"/>
    </row>
    <row r="663" spans="19:23" x14ac:dyDescent="0.2">
      <c r="S663" s="58"/>
      <c r="T663" s="58"/>
      <c r="U663" s="58"/>
      <c r="V663" s="58"/>
      <c r="W663" s="58"/>
    </row>
    <row r="664" spans="19:23" x14ac:dyDescent="0.2">
      <c r="S664" s="58"/>
      <c r="T664" s="58"/>
      <c r="U664" s="58"/>
      <c r="V664" s="58"/>
      <c r="W664" s="58"/>
    </row>
    <row r="665" spans="19:23" x14ac:dyDescent="0.2">
      <c r="S665" s="58"/>
      <c r="T665" s="58"/>
      <c r="U665" s="58"/>
      <c r="V665" s="58"/>
      <c r="W665" s="58"/>
    </row>
    <row r="666" spans="19:23" x14ac:dyDescent="0.2">
      <c r="S666" s="58"/>
      <c r="T666" s="58"/>
      <c r="U666" s="58"/>
      <c r="V666" s="58"/>
      <c r="W666" s="58"/>
    </row>
    <row r="667" spans="19:23" x14ac:dyDescent="0.2">
      <c r="S667" s="58"/>
      <c r="T667" s="58"/>
      <c r="U667" s="58"/>
      <c r="V667" s="58"/>
      <c r="W667" s="58"/>
    </row>
    <row r="668" spans="19:23" x14ac:dyDescent="0.2">
      <c r="S668" s="58"/>
      <c r="T668" s="58"/>
      <c r="U668" s="58"/>
      <c r="V668" s="58"/>
      <c r="W668" s="58"/>
    </row>
    <row r="669" spans="19:23" x14ac:dyDescent="0.2">
      <c r="S669" s="58"/>
      <c r="T669" s="58"/>
      <c r="U669" s="58"/>
      <c r="V669" s="58"/>
      <c r="W669" s="58"/>
    </row>
    <row r="670" spans="19:23" x14ac:dyDescent="0.2">
      <c r="S670" s="58"/>
      <c r="T670" s="58"/>
      <c r="U670" s="58"/>
      <c r="V670" s="58"/>
      <c r="W670" s="58"/>
    </row>
    <row r="671" spans="19:23" x14ac:dyDescent="0.2">
      <c r="S671" s="58"/>
      <c r="T671" s="58"/>
      <c r="U671" s="58"/>
      <c r="V671" s="58"/>
      <c r="W671" s="58"/>
    </row>
    <row r="672" spans="19:23" x14ac:dyDescent="0.2">
      <c r="S672" s="58"/>
      <c r="T672" s="58"/>
      <c r="U672" s="58"/>
      <c r="V672" s="58"/>
      <c r="W672" s="58"/>
    </row>
    <row r="673" spans="19:23" x14ac:dyDescent="0.2">
      <c r="S673" s="58"/>
      <c r="T673" s="58"/>
      <c r="U673" s="58"/>
      <c r="V673" s="58"/>
      <c r="W673" s="58"/>
    </row>
    <row r="674" spans="19:23" x14ac:dyDescent="0.2">
      <c r="S674" s="58"/>
      <c r="T674" s="58"/>
      <c r="U674" s="58"/>
      <c r="V674" s="58"/>
      <c r="W674" s="58"/>
    </row>
    <row r="675" spans="19:23" x14ac:dyDescent="0.2">
      <c r="S675" s="58"/>
      <c r="T675" s="58"/>
      <c r="U675" s="58"/>
      <c r="V675" s="58"/>
      <c r="W675" s="58"/>
    </row>
    <row r="676" spans="19:23" x14ac:dyDescent="0.2">
      <c r="S676" s="58"/>
      <c r="T676" s="58"/>
      <c r="U676" s="58"/>
      <c r="V676" s="58"/>
      <c r="W676" s="58"/>
    </row>
    <row r="677" spans="19:23" x14ac:dyDescent="0.2">
      <c r="S677" s="58"/>
      <c r="T677" s="58"/>
      <c r="U677" s="58"/>
      <c r="V677" s="58"/>
      <c r="W677" s="58"/>
    </row>
    <row r="678" spans="19:23" x14ac:dyDescent="0.2">
      <c r="S678" s="58"/>
      <c r="T678" s="58"/>
      <c r="U678" s="58"/>
      <c r="V678" s="58"/>
      <c r="W678" s="58"/>
    </row>
    <row r="679" spans="19:23" x14ac:dyDescent="0.2">
      <c r="S679" s="58"/>
      <c r="T679" s="58"/>
      <c r="U679" s="58"/>
      <c r="V679" s="58"/>
      <c r="W679" s="58"/>
    </row>
    <row r="680" spans="19:23" x14ac:dyDescent="0.2">
      <c r="S680" s="58"/>
      <c r="T680" s="58"/>
      <c r="U680" s="58"/>
      <c r="V680" s="58"/>
      <c r="W680" s="58"/>
    </row>
    <row r="681" spans="19:23" x14ac:dyDescent="0.2">
      <c r="S681" s="58"/>
      <c r="T681" s="58"/>
      <c r="U681" s="58"/>
      <c r="V681" s="58"/>
      <c r="W681" s="58"/>
    </row>
    <row r="682" spans="19:23" x14ac:dyDescent="0.2">
      <c r="S682" s="58"/>
      <c r="T682" s="58"/>
      <c r="U682" s="58"/>
      <c r="V682" s="58"/>
      <c r="W682" s="58"/>
    </row>
    <row r="683" spans="19:23" x14ac:dyDescent="0.2">
      <c r="S683" s="58"/>
      <c r="T683" s="58"/>
      <c r="U683" s="58"/>
      <c r="V683" s="58"/>
      <c r="W683" s="58"/>
    </row>
    <row r="684" spans="19:23" x14ac:dyDescent="0.2">
      <c r="S684" s="58"/>
      <c r="T684" s="58"/>
      <c r="U684" s="58"/>
      <c r="V684" s="58"/>
      <c r="W684" s="58"/>
    </row>
    <row r="685" spans="19:23" x14ac:dyDescent="0.2">
      <c r="S685" s="58"/>
      <c r="T685" s="58"/>
      <c r="U685" s="58"/>
      <c r="V685" s="58"/>
      <c r="W685" s="58"/>
    </row>
    <row r="686" spans="19:23" x14ac:dyDescent="0.2">
      <c r="S686" s="58"/>
      <c r="T686" s="58"/>
      <c r="U686" s="58"/>
      <c r="V686" s="58"/>
      <c r="W686" s="58"/>
    </row>
    <row r="687" spans="19:23" x14ac:dyDescent="0.2">
      <c r="S687" s="58"/>
      <c r="T687" s="58"/>
      <c r="U687" s="58"/>
      <c r="V687" s="58"/>
      <c r="W687" s="58"/>
    </row>
    <row r="688" spans="19:23" x14ac:dyDescent="0.2">
      <c r="S688" s="58"/>
      <c r="T688" s="58"/>
      <c r="U688" s="58"/>
      <c r="V688" s="58"/>
      <c r="W688" s="58"/>
    </row>
    <row r="689" spans="19:23" x14ac:dyDescent="0.2">
      <c r="S689" s="58"/>
      <c r="T689" s="58"/>
      <c r="U689" s="58"/>
      <c r="V689" s="58"/>
      <c r="W689" s="58"/>
    </row>
    <row r="690" spans="19:23" x14ac:dyDescent="0.2">
      <c r="S690" s="58"/>
      <c r="T690" s="58"/>
      <c r="U690" s="58"/>
      <c r="V690" s="58"/>
      <c r="W690" s="58"/>
    </row>
    <row r="691" spans="19:23" x14ac:dyDescent="0.2">
      <c r="S691" s="58"/>
      <c r="T691" s="58"/>
      <c r="U691" s="58"/>
      <c r="V691" s="58"/>
      <c r="W691" s="58"/>
    </row>
    <row r="692" spans="19:23" x14ac:dyDescent="0.2">
      <c r="S692" s="58"/>
      <c r="T692" s="58"/>
      <c r="U692" s="58"/>
      <c r="V692" s="58"/>
      <c r="W692" s="58"/>
    </row>
    <row r="693" spans="19:23" x14ac:dyDescent="0.2">
      <c r="S693" s="58"/>
      <c r="T693" s="58"/>
      <c r="U693" s="58"/>
      <c r="V693" s="58"/>
      <c r="W693" s="58"/>
    </row>
    <row r="694" spans="19:23" x14ac:dyDescent="0.2">
      <c r="S694" s="58"/>
      <c r="T694" s="58"/>
      <c r="U694" s="58"/>
      <c r="V694" s="58"/>
      <c r="W694" s="58"/>
    </row>
    <row r="695" spans="19:23" x14ac:dyDescent="0.2">
      <c r="S695" s="58"/>
      <c r="T695" s="58"/>
      <c r="U695" s="58"/>
      <c r="V695" s="58"/>
      <c r="W695" s="58"/>
    </row>
    <row r="696" spans="19:23" x14ac:dyDescent="0.2">
      <c r="S696" s="58"/>
      <c r="T696" s="58"/>
      <c r="U696" s="58"/>
      <c r="V696" s="58"/>
      <c r="W696" s="58"/>
    </row>
    <row r="697" spans="19:23" x14ac:dyDescent="0.2">
      <c r="S697" s="58"/>
      <c r="T697" s="58"/>
      <c r="U697" s="58"/>
      <c r="V697" s="58"/>
      <c r="W697" s="58"/>
    </row>
    <row r="698" spans="19:23" x14ac:dyDescent="0.2">
      <c r="S698" s="58"/>
      <c r="T698" s="58"/>
      <c r="U698" s="58"/>
      <c r="V698" s="58"/>
      <c r="W698" s="58"/>
    </row>
    <row r="699" spans="19:23" x14ac:dyDescent="0.2">
      <c r="S699" s="58"/>
      <c r="T699" s="58"/>
      <c r="U699" s="58"/>
      <c r="V699" s="58"/>
      <c r="W699" s="58"/>
    </row>
    <row r="700" spans="19:23" x14ac:dyDescent="0.2">
      <c r="S700" s="58"/>
      <c r="T700" s="58"/>
      <c r="U700" s="58"/>
      <c r="V700" s="58"/>
      <c r="W700" s="58"/>
    </row>
    <row r="701" spans="19:23" x14ac:dyDescent="0.2">
      <c r="S701" s="58"/>
      <c r="T701" s="58"/>
      <c r="U701" s="58"/>
      <c r="V701" s="58"/>
      <c r="W701" s="58"/>
    </row>
    <row r="702" spans="19:23" x14ac:dyDescent="0.2">
      <c r="S702" s="58"/>
      <c r="T702" s="58"/>
      <c r="U702" s="58"/>
      <c r="V702" s="58"/>
      <c r="W702" s="58"/>
    </row>
    <row r="703" spans="19:23" x14ac:dyDescent="0.2">
      <c r="S703" s="58"/>
      <c r="T703" s="58"/>
      <c r="U703" s="58"/>
      <c r="V703" s="58"/>
      <c r="W703" s="58"/>
    </row>
    <row r="704" spans="19:23" x14ac:dyDescent="0.2">
      <c r="S704" s="58"/>
      <c r="T704" s="58"/>
      <c r="U704" s="58"/>
      <c r="V704" s="58"/>
      <c r="W704" s="58"/>
    </row>
    <row r="705" spans="19:23" x14ac:dyDescent="0.2">
      <c r="S705" s="58"/>
      <c r="T705" s="58"/>
      <c r="U705" s="58"/>
      <c r="V705" s="58"/>
      <c r="W705" s="58"/>
    </row>
    <row r="706" spans="19:23" x14ac:dyDescent="0.2">
      <c r="S706" s="58"/>
      <c r="T706" s="58"/>
      <c r="U706" s="58"/>
      <c r="V706" s="58"/>
      <c r="W706" s="58"/>
    </row>
    <row r="707" spans="19:23" x14ac:dyDescent="0.2">
      <c r="S707" s="58"/>
      <c r="T707" s="58"/>
      <c r="U707" s="58"/>
      <c r="V707" s="58"/>
      <c r="W707" s="58"/>
    </row>
    <row r="708" spans="19:23" x14ac:dyDescent="0.2">
      <c r="S708" s="58"/>
      <c r="T708" s="58"/>
      <c r="U708" s="58"/>
      <c r="V708" s="58"/>
      <c r="W708" s="58"/>
    </row>
    <row r="709" spans="19:23" x14ac:dyDescent="0.2">
      <c r="S709" s="58"/>
      <c r="T709" s="58"/>
      <c r="U709" s="58"/>
      <c r="V709" s="58"/>
      <c r="W709" s="58"/>
    </row>
    <row r="710" spans="19:23" x14ac:dyDescent="0.2">
      <c r="S710" s="58"/>
      <c r="T710" s="58"/>
      <c r="U710" s="58"/>
      <c r="V710" s="58"/>
      <c r="W710" s="58"/>
    </row>
    <row r="711" spans="19:23" x14ac:dyDescent="0.2">
      <c r="S711" s="58"/>
      <c r="T711" s="58"/>
      <c r="U711" s="58"/>
      <c r="V711" s="58"/>
      <c r="W711" s="58"/>
    </row>
    <row r="712" spans="19:23" x14ac:dyDescent="0.2">
      <c r="S712" s="58"/>
      <c r="T712" s="58"/>
      <c r="U712" s="58"/>
      <c r="V712" s="58"/>
      <c r="W712" s="58"/>
    </row>
    <row r="713" spans="19:23" x14ac:dyDescent="0.2">
      <c r="S713" s="58"/>
      <c r="T713" s="58"/>
      <c r="U713" s="58"/>
      <c r="V713" s="58"/>
      <c r="W713" s="58"/>
    </row>
    <row r="714" spans="19:23" x14ac:dyDescent="0.2">
      <c r="S714" s="58"/>
      <c r="T714" s="58"/>
      <c r="U714" s="58"/>
      <c r="V714" s="58"/>
      <c r="W714" s="58"/>
    </row>
    <row r="715" spans="19:23" x14ac:dyDescent="0.2">
      <c r="S715" s="58"/>
      <c r="T715" s="58"/>
      <c r="U715" s="58"/>
      <c r="V715" s="58"/>
      <c r="W715" s="58"/>
    </row>
    <row r="716" spans="19:23" x14ac:dyDescent="0.2">
      <c r="S716" s="58"/>
      <c r="T716" s="58"/>
      <c r="U716" s="58"/>
      <c r="V716" s="58"/>
      <c r="W716" s="58"/>
    </row>
    <row r="717" spans="19:23" x14ac:dyDescent="0.2">
      <c r="S717" s="58"/>
      <c r="T717" s="58"/>
      <c r="U717" s="58"/>
      <c r="V717" s="58"/>
      <c r="W717" s="58"/>
    </row>
    <row r="718" spans="19:23" x14ac:dyDescent="0.2">
      <c r="S718" s="58"/>
      <c r="T718" s="58"/>
      <c r="U718" s="58"/>
      <c r="V718" s="58"/>
      <c r="W718" s="58"/>
    </row>
    <row r="719" spans="19:23" x14ac:dyDescent="0.2">
      <c r="S719" s="58"/>
      <c r="T719" s="58"/>
      <c r="U719" s="58"/>
      <c r="V719" s="58"/>
      <c r="W719" s="58"/>
    </row>
    <row r="720" spans="19:23" x14ac:dyDescent="0.2">
      <c r="S720" s="58"/>
      <c r="T720" s="58"/>
      <c r="U720" s="58"/>
      <c r="V720" s="58"/>
      <c r="W720" s="58"/>
    </row>
    <row r="721" spans="19:23" x14ac:dyDescent="0.2">
      <c r="S721" s="58"/>
      <c r="T721" s="58"/>
      <c r="U721" s="58"/>
      <c r="V721" s="58"/>
      <c r="W721" s="58"/>
    </row>
    <row r="722" spans="19:23" x14ac:dyDescent="0.2">
      <c r="S722" s="58"/>
      <c r="T722" s="58"/>
      <c r="U722" s="58"/>
      <c r="V722" s="58"/>
      <c r="W722" s="58"/>
    </row>
    <row r="723" spans="19:23" x14ac:dyDescent="0.2">
      <c r="S723" s="58"/>
      <c r="T723" s="58"/>
      <c r="U723" s="58"/>
      <c r="V723" s="58"/>
      <c r="W723" s="58"/>
    </row>
    <row r="724" spans="19:23" x14ac:dyDescent="0.2">
      <c r="S724" s="58"/>
      <c r="T724" s="58"/>
      <c r="U724" s="58"/>
      <c r="V724" s="58"/>
      <c r="W724" s="58"/>
    </row>
    <row r="725" spans="19:23" x14ac:dyDescent="0.2">
      <c r="S725" s="58"/>
      <c r="T725" s="58"/>
      <c r="U725" s="58"/>
      <c r="V725" s="58"/>
      <c r="W725" s="58"/>
    </row>
    <row r="726" spans="19:23" x14ac:dyDescent="0.2">
      <c r="S726" s="58"/>
      <c r="T726" s="58"/>
      <c r="U726" s="58"/>
      <c r="V726" s="58"/>
      <c r="W726" s="58"/>
    </row>
    <row r="727" spans="19:23" x14ac:dyDescent="0.2">
      <c r="S727" s="58"/>
      <c r="T727" s="58"/>
      <c r="U727" s="58"/>
      <c r="V727" s="58"/>
      <c r="W727" s="58"/>
    </row>
    <row r="728" spans="19:23" x14ac:dyDescent="0.2">
      <c r="S728" s="58"/>
      <c r="T728" s="58"/>
      <c r="U728" s="58"/>
      <c r="V728" s="58"/>
      <c r="W728" s="58"/>
    </row>
    <row r="729" spans="19:23" x14ac:dyDescent="0.2">
      <c r="S729" s="58"/>
      <c r="T729" s="58"/>
      <c r="U729" s="58"/>
      <c r="V729" s="58"/>
      <c r="W729" s="58"/>
    </row>
    <row r="730" spans="19:23" x14ac:dyDescent="0.2">
      <c r="S730" s="58"/>
      <c r="T730" s="58"/>
      <c r="U730" s="58"/>
      <c r="V730" s="58"/>
      <c r="W730" s="58"/>
    </row>
    <row r="731" spans="19:23" x14ac:dyDescent="0.2">
      <c r="S731" s="58"/>
      <c r="T731" s="58"/>
      <c r="U731" s="58"/>
      <c r="V731" s="58"/>
      <c r="W731" s="58"/>
    </row>
    <row r="732" spans="19:23" x14ac:dyDescent="0.2">
      <c r="S732" s="58"/>
      <c r="T732" s="58"/>
      <c r="U732" s="58"/>
      <c r="V732" s="58"/>
      <c r="W732" s="58"/>
    </row>
    <row r="733" spans="19:23" x14ac:dyDescent="0.2">
      <c r="S733" s="58"/>
      <c r="T733" s="58"/>
      <c r="U733" s="58"/>
      <c r="V733" s="58"/>
      <c r="W733" s="58"/>
    </row>
    <row r="734" spans="19:23" x14ac:dyDescent="0.2">
      <c r="S734" s="58"/>
      <c r="T734" s="58"/>
      <c r="U734" s="58"/>
      <c r="V734" s="58"/>
      <c r="W734" s="58"/>
    </row>
    <row r="735" spans="19:23" x14ac:dyDescent="0.2">
      <c r="S735" s="58"/>
      <c r="T735" s="58"/>
      <c r="U735" s="58"/>
      <c r="V735" s="58"/>
      <c r="W735" s="58"/>
    </row>
    <row r="736" spans="19:23" x14ac:dyDescent="0.2">
      <c r="S736" s="58"/>
      <c r="T736" s="58"/>
      <c r="U736" s="58"/>
      <c r="V736" s="58"/>
      <c r="W736" s="58"/>
    </row>
    <row r="737" spans="19:23" x14ac:dyDescent="0.2">
      <c r="S737" s="58"/>
      <c r="T737" s="58"/>
      <c r="U737" s="58"/>
      <c r="V737" s="58"/>
      <c r="W737" s="58"/>
    </row>
    <row r="738" spans="19:23" x14ac:dyDescent="0.2">
      <c r="S738" s="58"/>
      <c r="T738" s="58"/>
      <c r="U738" s="58"/>
      <c r="V738" s="58"/>
      <c r="W738" s="58"/>
    </row>
    <row r="739" spans="19:23" x14ac:dyDescent="0.2">
      <c r="S739" s="58"/>
      <c r="T739" s="58"/>
      <c r="U739" s="58"/>
      <c r="V739" s="58"/>
      <c r="W739" s="58"/>
    </row>
    <row r="740" spans="19:23" x14ac:dyDescent="0.2">
      <c r="S740" s="58"/>
      <c r="T740" s="58"/>
      <c r="U740" s="58"/>
      <c r="V740" s="58"/>
      <c r="W740" s="58"/>
    </row>
    <row r="741" spans="19:23" x14ac:dyDescent="0.2">
      <c r="S741" s="58"/>
      <c r="T741" s="58"/>
      <c r="U741" s="58"/>
      <c r="V741" s="58"/>
      <c r="W741" s="58"/>
    </row>
    <row r="742" spans="19:23" x14ac:dyDescent="0.2">
      <c r="S742" s="58"/>
      <c r="T742" s="58"/>
      <c r="U742" s="58"/>
      <c r="V742" s="58"/>
      <c r="W742" s="58"/>
    </row>
    <row r="743" spans="19:23" x14ac:dyDescent="0.2">
      <c r="S743" s="58"/>
      <c r="T743" s="58"/>
      <c r="U743" s="58"/>
      <c r="V743" s="58"/>
      <c r="W743" s="58"/>
    </row>
    <row r="744" spans="19:23" x14ac:dyDescent="0.2">
      <c r="S744" s="58"/>
      <c r="T744" s="58"/>
      <c r="U744" s="58"/>
      <c r="V744" s="58"/>
      <c r="W744" s="58"/>
    </row>
    <row r="745" spans="19:23" x14ac:dyDescent="0.2">
      <c r="S745" s="58"/>
      <c r="T745" s="58"/>
      <c r="U745" s="58"/>
      <c r="V745" s="58"/>
      <c r="W745" s="58"/>
    </row>
    <row r="746" spans="19:23" x14ac:dyDescent="0.2">
      <c r="S746" s="58"/>
      <c r="T746" s="58"/>
      <c r="U746" s="58"/>
      <c r="V746" s="58"/>
      <c r="W746" s="58"/>
    </row>
    <row r="747" spans="19:23" x14ac:dyDescent="0.2">
      <c r="S747" s="58"/>
      <c r="T747" s="58"/>
      <c r="U747" s="58"/>
      <c r="V747" s="58"/>
      <c r="W747" s="58"/>
    </row>
    <row r="748" spans="19:23" x14ac:dyDescent="0.2">
      <c r="S748" s="58"/>
      <c r="T748" s="58"/>
      <c r="U748" s="58"/>
      <c r="V748" s="58"/>
      <c r="W748" s="58"/>
    </row>
    <row r="749" spans="19:23" x14ac:dyDescent="0.2">
      <c r="S749" s="58"/>
      <c r="T749" s="58"/>
      <c r="U749" s="58"/>
      <c r="V749" s="58"/>
      <c r="W749" s="58"/>
    </row>
    <row r="750" spans="19:23" x14ac:dyDescent="0.2">
      <c r="S750" s="58"/>
      <c r="T750" s="58"/>
      <c r="U750" s="58"/>
      <c r="V750" s="58"/>
      <c r="W750" s="58"/>
    </row>
    <row r="751" spans="19:23" x14ac:dyDescent="0.2">
      <c r="S751" s="58"/>
      <c r="T751" s="58"/>
      <c r="U751" s="58"/>
      <c r="V751" s="58"/>
      <c r="W751" s="58"/>
    </row>
    <row r="752" spans="19:23" x14ac:dyDescent="0.2">
      <c r="S752" s="58"/>
      <c r="T752" s="58"/>
      <c r="U752" s="58"/>
      <c r="V752" s="58"/>
      <c r="W752" s="58"/>
    </row>
    <row r="753" spans="19:23" x14ac:dyDescent="0.2">
      <c r="S753" s="58"/>
      <c r="T753" s="58"/>
      <c r="U753" s="58"/>
      <c r="V753" s="58"/>
      <c r="W753" s="58"/>
    </row>
    <row r="754" spans="19:23" x14ac:dyDescent="0.2">
      <c r="S754" s="58"/>
      <c r="T754" s="58"/>
      <c r="U754" s="58"/>
      <c r="V754" s="58"/>
      <c r="W754" s="58"/>
    </row>
    <row r="755" spans="19:23" x14ac:dyDescent="0.2">
      <c r="S755" s="58"/>
      <c r="T755" s="58"/>
      <c r="U755" s="58"/>
      <c r="V755" s="58"/>
      <c r="W755" s="58"/>
    </row>
    <row r="756" spans="19:23" x14ac:dyDescent="0.2">
      <c r="S756" s="58"/>
      <c r="T756" s="58"/>
      <c r="U756" s="58"/>
      <c r="V756" s="58"/>
      <c r="W756" s="58"/>
    </row>
    <row r="757" spans="19:23" x14ac:dyDescent="0.2">
      <c r="S757" s="58"/>
      <c r="T757" s="58"/>
      <c r="U757" s="58"/>
      <c r="V757" s="58"/>
      <c r="W757" s="58"/>
    </row>
    <row r="758" spans="19:23" x14ac:dyDescent="0.2">
      <c r="S758" s="58"/>
      <c r="T758" s="58"/>
      <c r="U758" s="58"/>
      <c r="V758" s="58"/>
      <c r="W758" s="58"/>
    </row>
    <row r="759" spans="19:23" x14ac:dyDescent="0.2">
      <c r="S759" s="58"/>
      <c r="T759" s="58"/>
      <c r="U759" s="58"/>
      <c r="V759" s="58"/>
      <c r="W759" s="58"/>
    </row>
    <row r="760" spans="19:23" x14ac:dyDescent="0.2">
      <c r="S760" s="58"/>
      <c r="T760" s="58"/>
      <c r="U760" s="58"/>
      <c r="V760" s="58"/>
      <c r="W760" s="58"/>
    </row>
    <row r="761" spans="19:23" x14ac:dyDescent="0.2">
      <c r="S761" s="58"/>
      <c r="T761" s="58"/>
      <c r="U761" s="58"/>
      <c r="V761" s="58"/>
      <c r="W761" s="58"/>
    </row>
    <row r="762" spans="19:23" x14ac:dyDescent="0.2">
      <c r="S762" s="58"/>
      <c r="T762" s="58"/>
      <c r="U762" s="58"/>
      <c r="V762" s="58"/>
      <c r="W762" s="58"/>
    </row>
    <row r="763" spans="19:23" x14ac:dyDescent="0.2">
      <c r="S763" s="58"/>
      <c r="T763" s="58"/>
      <c r="U763" s="58"/>
      <c r="V763" s="58"/>
      <c r="W763" s="58"/>
    </row>
    <row r="764" spans="19:23" x14ac:dyDescent="0.2">
      <c r="S764" s="58"/>
      <c r="T764" s="58"/>
      <c r="U764" s="58"/>
      <c r="V764" s="58"/>
      <c r="W764" s="58"/>
    </row>
    <row r="765" spans="19:23" x14ac:dyDescent="0.2">
      <c r="S765" s="58"/>
      <c r="T765" s="58"/>
      <c r="U765" s="58"/>
      <c r="V765" s="58"/>
      <c r="W765" s="58"/>
    </row>
    <row r="766" spans="19:23" x14ac:dyDescent="0.2">
      <c r="S766" s="58"/>
      <c r="T766" s="58"/>
      <c r="U766" s="58"/>
      <c r="V766" s="58"/>
      <c r="W766" s="58"/>
    </row>
    <row r="767" spans="19:23" x14ac:dyDescent="0.2">
      <c r="S767" s="58"/>
      <c r="T767" s="58"/>
      <c r="U767" s="58"/>
      <c r="V767" s="58"/>
      <c r="W767" s="58"/>
    </row>
    <row r="768" spans="19:23" x14ac:dyDescent="0.2">
      <c r="S768" s="58"/>
      <c r="T768" s="58"/>
      <c r="U768" s="58"/>
      <c r="V768" s="58"/>
      <c r="W768" s="58"/>
    </row>
    <row r="769" spans="19:23" x14ac:dyDescent="0.2">
      <c r="S769" s="58"/>
      <c r="T769" s="58"/>
      <c r="U769" s="58"/>
      <c r="V769" s="58"/>
      <c r="W769" s="58"/>
    </row>
    <row r="770" spans="19:23" x14ac:dyDescent="0.2">
      <c r="S770" s="58"/>
      <c r="T770" s="58"/>
      <c r="U770" s="58"/>
      <c r="V770" s="58"/>
      <c r="W770" s="58"/>
    </row>
    <row r="771" spans="19:23" x14ac:dyDescent="0.2">
      <c r="S771" s="58"/>
      <c r="T771" s="58"/>
      <c r="U771" s="58"/>
      <c r="V771" s="58"/>
      <c r="W771" s="58"/>
    </row>
  </sheetData>
  <mergeCells count="150">
    <mergeCell ref="Y90:AB90"/>
    <mergeCell ref="Y89:AB89"/>
    <mergeCell ref="Y88:AB88"/>
    <mergeCell ref="U84:X84"/>
    <mergeCell ref="U85:X85"/>
    <mergeCell ref="U86:X86"/>
    <mergeCell ref="U87:X87"/>
    <mergeCell ref="U88:X88"/>
    <mergeCell ref="U83:X83"/>
    <mergeCell ref="Y83:AB83"/>
    <mergeCell ref="Y87:AB87"/>
    <mergeCell ref="Y86:AB86"/>
    <mergeCell ref="Y85:AB85"/>
    <mergeCell ref="Y84:AB84"/>
    <mergeCell ref="AC83:AF83"/>
    <mergeCell ref="AG83:AJ83"/>
    <mergeCell ref="AO82:AR82"/>
    <mergeCell ref="AS82:AV82"/>
    <mergeCell ref="AW82:AZ82"/>
    <mergeCell ref="U82:X82"/>
    <mergeCell ref="Y82:AB82"/>
    <mergeCell ref="AC82:AF82"/>
    <mergeCell ref="AG82:AJ82"/>
    <mergeCell ref="AK82:AN82"/>
    <mergeCell ref="AS83:AV83"/>
    <mergeCell ref="AW83:AZ83"/>
    <mergeCell ref="AK83:AN83"/>
    <mergeCell ref="AO83:AR83"/>
    <mergeCell ref="C38:J38"/>
    <mergeCell ref="L87:T87"/>
    <mergeCell ref="L83:T83"/>
    <mergeCell ref="C47:J47"/>
    <mergeCell ref="F13:F16"/>
    <mergeCell ref="C66:J66"/>
    <mergeCell ref="C72:J72"/>
    <mergeCell ref="D13:D16"/>
    <mergeCell ref="C13:C16"/>
    <mergeCell ref="A83:J90"/>
    <mergeCell ref="K83:K90"/>
    <mergeCell ref="O96:W96"/>
    <mergeCell ref="O97:W97"/>
    <mergeCell ref="O98:W98"/>
    <mergeCell ref="C59:J59"/>
    <mergeCell ref="E13:E16"/>
    <mergeCell ref="C80:J80"/>
    <mergeCell ref="C81:J81"/>
    <mergeCell ref="L78:M78"/>
    <mergeCell ref="O14:O16"/>
    <mergeCell ref="L12:L16"/>
    <mergeCell ref="L88:T88"/>
    <mergeCell ref="L89:T89"/>
    <mergeCell ref="L90:T90"/>
    <mergeCell ref="U90:X90"/>
    <mergeCell ref="A95:C95"/>
    <mergeCell ref="A96:E96"/>
    <mergeCell ref="A97:E97"/>
    <mergeCell ref="L84:N86"/>
    <mergeCell ref="A11:A16"/>
    <mergeCell ref="C78:J78"/>
    <mergeCell ref="B11:B16"/>
    <mergeCell ref="U11:AZ11"/>
    <mergeCell ref="U12:AB12"/>
    <mergeCell ref="AC12:AJ12"/>
    <mergeCell ref="G1:O1"/>
    <mergeCell ref="E9:Q9"/>
    <mergeCell ref="C11:J11"/>
    <mergeCell ref="J13:J16"/>
    <mergeCell ref="E10:Q10"/>
    <mergeCell ref="K11:T11"/>
    <mergeCell ref="M12:T13"/>
    <mergeCell ref="R14:R16"/>
    <mergeCell ref="S14:S16"/>
    <mergeCell ref="T14:T16"/>
    <mergeCell ref="Q14:Q16"/>
    <mergeCell ref="H13:H16"/>
    <mergeCell ref="I13:I16"/>
    <mergeCell ref="G13:G16"/>
    <mergeCell ref="K12:K16"/>
    <mergeCell ref="P14:P16"/>
    <mergeCell ref="M14:M16"/>
    <mergeCell ref="N14:N16"/>
    <mergeCell ref="AK12:AR12"/>
    <mergeCell ref="AS12:AZ12"/>
    <mergeCell ref="AT13:AT16"/>
    <mergeCell ref="AP13:AP16"/>
    <mergeCell ref="AH13:AH16"/>
    <mergeCell ref="AL13:AL16"/>
    <mergeCell ref="AB13:AB16"/>
    <mergeCell ref="AF13:AF16"/>
    <mergeCell ref="AJ13:AJ16"/>
    <mergeCell ref="AN13:AN16"/>
    <mergeCell ref="AR13:AR16"/>
    <mergeCell ref="AD13:AD16"/>
    <mergeCell ref="AU13:AU16"/>
    <mergeCell ref="AY13:AY16"/>
    <mergeCell ref="AV13:AV16"/>
    <mergeCell ref="AZ13:AZ16"/>
    <mergeCell ref="AX13:AX16"/>
    <mergeCell ref="Z13:Z16"/>
    <mergeCell ref="V13:V16"/>
    <mergeCell ref="X13:X16"/>
    <mergeCell ref="W13:W16"/>
    <mergeCell ref="AA13:AA16"/>
    <mergeCell ref="AE13:AE16"/>
    <mergeCell ref="AI13:AI16"/>
    <mergeCell ref="AM13:AM16"/>
    <mergeCell ref="AQ13:AQ16"/>
    <mergeCell ref="AC84:AF84"/>
    <mergeCell ref="AC85:AF85"/>
    <mergeCell ref="AC86:AF86"/>
    <mergeCell ref="AC87:AF87"/>
    <mergeCell ref="U89:X89"/>
    <mergeCell ref="AK90:AN90"/>
    <mergeCell ref="AO84:AR84"/>
    <mergeCell ref="AO86:AR86"/>
    <mergeCell ref="AO85:AR85"/>
    <mergeCell ref="AO87:AR87"/>
    <mergeCell ref="AO88:AR88"/>
    <mergeCell ref="AO89:AR89"/>
    <mergeCell ref="AO90:AR90"/>
    <mergeCell ref="AC88:AF88"/>
    <mergeCell ref="AC89:AF89"/>
    <mergeCell ref="AC90:AF90"/>
    <mergeCell ref="AG84:AJ84"/>
    <mergeCell ref="AK84:AN84"/>
    <mergeCell ref="AG85:AJ85"/>
    <mergeCell ref="AK85:AN85"/>
    <mergeCell ref="AG86:AJ86"/>
    <mergeCell ref="AK86:AN86"/>
    <mergeCell ref="AG87:AJ87"/>
    <mergeCell ref="AK87:AN87"/>
    <mergeCell ref="AG90:AJ90"/>
    <mergeCell ref="AS90:AV90"/>
    <mergeCell ref="AW84:AZ84"/>
    <mergeCell ref="AW85:AZ85"/>
    <mergeCell ref="AW86:AZ86"/>
    <mergeCell ref="AW87:AZ87"/>
    <mergeCell ref="AW88:AZ88"/>
    <mergeCell ref="AW89:AZ89"/>
    <mergeCell ref="AW90:AZ90"/>
    <mergeCell ref="AS84:AV84"/>
    <mergeCell ref="AS85:AV85"/>
    <mergeCell ref="AS86:AV86"/>
    <mergeCell ref="AS87:AV87"/>
    <mergeCell ref="AS88:AV88"/>
    <mergeCell ref="AG88:AJ88"/>
    <mergeCell ref="AK88:AN88"/>
    <mergeCell ref="AG89:AJ89"/>
    <mergeCell ref="AK89:AN89"/>
    <mergeCell ref="AS89:AV89"/>
  </mergeCells>
  <phoneticPr fontId="0" type="noConversion"/>
  <pageMargins left="0" right="0" top="0" bottom="0" header="0" footer="0"/>
  <pageSetup paperSize="9" scale="33" fitToHeight="0" orientation="landscape" r:id="rId1"/>
  <headerFooter alignWithMargins="0"/>
  <rowBreaks count="1" manualBreakCount="1">
    <brk id="99" max="16383" man="1"/>
  </rowBreaks>
  <colBreaks count="1" manualBreakCount="1">
    <brk id="5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42"/>
  <sheetViews>
    <sheetView tabSelected="1" topLeftCell="AC128" zoomScale="142" zoomScaleNormal="142" zoomScaleSheetLayoutView="80" workbookViewId="0">
      <selection activeCell="AD88" sqref="AD88:AL226"/>
    </sheetView>
  </sheetViews>
  <sheetFormatPr defaultColWidth="9.140625" defaultRowHeight="15" x14ac:dyDescent="0.2"/>
  <cols>
    <col min="1" max="1" width="1" style="46" hidden="1" customWidth="1"/>
    <col min="2" max="2" width="47.85546875" style="56" hidden="1" customWidth="1"/>
    <col min="3" max="7" width="3.7109375" style="57" hidden="1" customWidth="1"/>
    <col min="8" max="8" width="3.7109375" style="58" hidden="1" customWidth="1"/>
    <col min="9" max="9" width="14.42578125" style="46" hidden="1" customWidth="1"/>
    <col min="10" max="12" width="14.5703125" style="46" hidden="1" customWidth="1"/>
    <col min="13" max="13" width="10.85546875" style="46" hidden="1" customWidth="1"/>
    <col min="14" max="14" width="10.28515625" style="58" hidden="1" customWidth="1"/>
    <col min="15" max="22" width="10.28515625" style="46" hidden="1" customWidth="1"/>
    <col min="23" max="23" width="12.42578125" style="46" hidden="1" customWidth="1"/>
    <col min="24" max="24" width="9.28515625" style="46" hidden="1" customWidth="1"/>
    <col min="25" max="25" width="21" style="45" hidden="1" customWidth="1"/>
    <col min="26" max="26" width="12.28515625" style="45" hidden="1" customWidth="1"/>
    <col min="27" max="28" width="9.140625" style="45" hidden="1" customWidth="1"/>
    <col min="29" max="29" width="9.140625" style="45"/>
    <col min="30" max="30" width="21.7109375" style="45" customWidth="1"/>
    <col min="31" max="16384" width="9.140625" style="45"/>
  </cols>
  <sheetData>
    <row r="1" spans="1:43" s="80" customFormat="1" ht="30" customHeight="1" x14ac:dyDescent="0.2">
      <c r="A1" s="639"/>
      <c r="B1" s="640"/>
      <c r="C1" s="641"/>
      <c r="D1" s="641"/>
      <c r="E1" s="641"/>
      <c r="F1" s="641"/>
      <c r="G1" s="641"/>
      <c r="H1" s="642"/>
      <c r="I1" s="639"/>
      <c r="J1" s="639"/>
      <c r="K1" s="639"/>
      <c r="L1" s="639"/>
      <c r="M1" s="639"/>
      <c r="N1" s="642"/>
      <c r="O1" s="639"/>
      <c r="P1" s="639"/>
      <c r="Q1" s="639"/>
      <c r="R1" s="639"/>
      <c r="S1" s="639"/>
      <c r="T1" s="639"/>
      <c r="U1" s="639"/>
      <c r="V1" s="639"/>
      <c r="W1" s="639"/>
      <c r="X1" s="639"/>
    </row>
    <row r="2" spans="1:43" s="477" customFormat="1" ht="19.5" thickBot="1" x14ac:dyDescent="0.25">
      <c r="A2" s="478"/>
      <c r="B2" s="498"/>
      <c r="C2" s="499"/>
      <c r="D2" s="499"/>
      <c r="E2" s="499"/>
      <c r="F2" s="499"/>
      <c r="G2" s="499"/>
      <c r="H2" s="500"/>
      <c r="I2" s="478"/>
      <c r="J2" s="478"/>
      <c r="K2" s="478"/>
      <c r="L2" s="478"/>
      <c r="M2" s="478"/>
      <c r="N2" s="501" t="s">
        <v>121</v>
      </c>
      <c r="O2" s="478"/>
      <c r="P2" s="478"/>
      <c r="Q2" s="478"/>
      <c r="R2" s="478"/>
      <c r="S2" s="478"/>
      <c r="T2" s="478"/>
      <c r="U2" s="478"/>
      <c r="V2" s="478"/>
      <c r="W2" s="478"/>
      <c r="X2" s="478"/>
      <c r="AC2" s="635"/>
      <c r="AD2" s="636"/>
      <c r="AE2" s="494"/>
      <c r="AF2" s="494"/>
      <c r="AG2" s="494"/>
      <c r="AH2" s="494"/>
      <c r="AI2" s="494"/>
      <c r="AJ2" s="634"/>
      <c r="AK2" s="494"/>
      <c r="AL2" s="494"/>
      <c r="AM2" s="494"/>
      <c r="AN2" s="494"/>
      <c r="AO2" s="45"/>
      <c r="AP2" s="45"/>
    </row>
    <row r="3" spans="1:43" ht="19.5" thickBot="1" x14ac:dyDescent="0.25">
      <c r="A3" s="41"/>
      <c r="B3" s="42"/>
      <c r="C3" s="43"/>
      <c r="D3" s="43"/>
      <c r="E3" s="43"/>
      <c r="F3" s="43"/>
      <c r="G3" s="43"/>
      <c r="H3" s="44"/>
      <c r="I3" s="41"/>
      <c r="J3" s="41"/>
      <c r="K3" s="41"/>
      <c r="L3" s="41"/>
      <c r="M3" s="41"/>
      <c r="N3" s="98" t="s">
        <v>122</v>
      </c>
      <c r="O3" s="41"/>
      <c r="P3" s="41"/>
      <c r="Q3" s="41"/>
      <c r="R3" s="41"/>
      <c r="S3" s="41"/>
      <c r="T3" s="41"/>
      <c r="U3" s="41"/>
      <c r="V3" s="41"/>
      <c r="W3" s="41"/>
      <c r="X3" s="41"/>
      <c r="AC3" s="632"/>
      <c r="AD3" s="633"/>
      <c r="AE3" s="489"/>
      <c r="AF3" s="489"/>
      <c r="AG3" s="489"/>
      <c r="AH3" s="489"/>
      <c r="AI3" s="489"/>
      <c r="AJ3" s="634"/>
      <c r="AK3" s="489"/>
      <c r="AL3" s="489"/>
      <c r="AM3" s="489"/>
      <c r="AN3" s="489"/>
      <c r="AQ3" s="477"/>
    </row>
    <row r="4" spans="1:43" ht="19.5" thickBot="1" x14ac:dyDescent="0.25">
      <c r="A4" s="41"/>
      <c r="B4" s="42"/>
      <c r="C4" s="43"/>
      <c r="D4" s="43"/>
      <c r="E4" s="43"/>
      <c r="F4" s="43"/>
      <c r="G4" s="43"/>
      <c r="H4" s="44"/>
      <c r="I4" s="41"/>
      <c r="J4" s="41"/>
      <c r="K4" s="41"/>
      <c r="L4" s="41"/>
      <c r="M4" s="41"/>
      <c r="N4" s="65" t="s">
        <v>123</v>
      </c>
      <c r="O4" s="41"/>
      <c r="P4" s="41"/>
      <c r="Q4" s="41"/>
      <c r="R4" s="41"/>
      <c r="S4" s="41"/>
      <c r="T4" s="41"/>
      <c r="U4" s="41"/>
      <c r="V4" s="41"/>
      <c r="W4" s="41"/>
      <c r="X4" s="41"/>
      <c r="AC4" s="632"/>
      <c r="AD4" s="633"/>
      <c r="AE4" s="489"/>
      <c r="AF4" s="489"/>
      <c r="AG4" s="489"/>
      <c r="AH4" s="489"/>
      <c r="AI4" s="489"/>
      <c r="AJ4" s="634"/>
      <c r="AK4" s="489"/>
      <c r="AL4" s="489"/>
      <c r="AM4" s="489"/>
      <c r="AN4" s="489"/>
      <c r="AQ4" s="477"/>
    </row>
    <row r="5" spans="1:43" ht="19.5" thickBot="1" x14ac:dyDescent="0.25">
      <c r="A5" s="41"/>
      <c r="B5" s="42"/>
      <c r="C5" s="43"/>
      <c r="D5" s="43"/>
      <c r="E5" s="43"/>
      <c r="F5" s="43"/>
      <c r="G5" s="43"/>
      <c r="H5" s="44"/>
      <c r="I5" s="41"/>
      <c r="J5" s="41"/>
      <c r="K5" s="41"/>
      <c r="L5" s="41"/>
      <c r="M5" s="41"/>
      <c r="N5" s="65"/>
      <c r="O5" s="41"/>
      <c r="P5" s="41"/>
      <c r="Q5" s="41"/>
      <c r="R5" s="41"/>
      <c r="S5" s="41"/>
      <c r="T5" s="41"/>
      <c r="U5" s="41"/>
      <c r="V5" s="41"/>
      <c r="W5" s="41"/>
      <c r="X5" s="41"/>
      <c r="AC5" s="632"/>
      <c r="AD5" s="633"/>
      <c r="AE5" s="489"/>
      <c r="AF5" s="489"/>
      <c r="AG5" s="489"/>
      <c r="AH5" s="489"/>
      <c r="AI5" s="489"/>
      <c r="AJ5" s="634"/>
      <c r="AK5" s="489"/>
      <c r="AL5" s="489"/>
      <c r="AM5" s="489"/>
      <c r="AN5" s="489"/>
      <c r="AQ5" s="477"/>
    </row>
    <row r="6" spans="1:43" ht="19.5" thickBot="1" x14ac:dyDescent="0.35">
      <c r="A6" s="65"/>
      <c r="B6" s="99"/>
      <c r="C6" s="53"/>
      <c r="D6" s="53"/>
      <c r="E6" s="53"/>
      <c r="F6" s="53"/>
      <c r="G6" s="53"/>
      <c r="H6" s="98"/>
      <c r="I6" s="65"/>
      <c r="J6" s="490" t="str">
        <f>'РУП (11 кл.)'!J5</f>
        <v>ПЛАН  УЧЕБНОГО  ПРОЦЕССА</v>
      </c>
      <c r="K6" s="55"/>
      <c r="L6" s="65"/>
      <c r="M6" s="65"/>
      <c r="N6" s="98"/>
      <c r="O6" s="65"/>
      <c r="P6" s="65"/>
      <c r="Q6" s="65"/>
      <c r="R6" s="65"/>
      <c r="S6" s="65"/>
      <c r="T6" s="65"/>
      <c r="U6" s="65"/>
      <c r="V6" s="65"/>
      <c r="W6" s="65"/>
      <c r="X6" s="41"/>
      <c r="AC6" s="632"/>
      <c r="AD6" s="633"/>
      <c r="AE6" s="489"/>
      <c r="AF6" s="489"/>
      <c r="AG6" s="489"/>
      <c r="AH6" s="489"/>
      <c r="AI6" s="489"/>
      <c r="AJ6" s="634"/>
      <c r="AK6" s="489"/>
      <c r="AL6" s="489"/>
      <c r="AM6" s="489"/>
      <c r="AN6" s="489"/>
      <c r="AQ6" s="477"/>
    </row>
    <row r="7" spans="1:43" ht="19.5" thickBot="1" x14ac:dyDescent="0.35">
      <c r="A7" s="65"/>
      <c r="B7" s="99"/>
      <c r="C7" s="53"/>
      <c r="D7" s="53"/>
      <c r="E7" s="53"/>
      <c r="F7" s="53"/>
      <c r="G7" s="53"/>
      <c r="H7" s="98"/>
      <c r="I7" s="65"/>
      <c r="J7" s="100" t="str">
        <f>'РУП (11 кл.)'!J6</f>
        <v>по специальности среднего профессионального образования</v>
      </c>
      <c r="K7" s="55"/>
      <c r="L7" s="65"/>
      <c r="M7" s="65"/>
      <c r="N7" s="98"/>
      <c r="O7" s="65"/>
      <c r="P7" s="65"/>
      <c r="Q7" s="65"/>
      <c r="R7" s="65"/>
      <c r="S7" s="65"/>
      <c r="T7" s="65"/>
      <c r="U7" s="65"/>
      <c r="V7" s="65"/>
      <c r="W7" s="65"/>
      <c r="X7" s="41"/>
      <c r="AC7" s="632"/>
      <c r="AD7" s="633"/>
      <c r="AE7" s="489"/>
      <c r="AF7" s="489"/>
      <c r="AG7" s="489"/>
      <c r="AH7" s="489"/>
      <c r="AI7" s="489"/>
      <c r="AJ7" s="634"/>
      <c r="AK7" s="489"/>
      <c r="AL7" s="489"/>
      <c r="AM7" s="489"/>
      <c r="AN7" s="489"/>
      <c r="AQ7" s="477"/>
    </row>
    <row r="8" spans="1:43" ht="19.5" thickBot="1" x14ac:dyDescent="0.35">
      <c r="A8" s="65"/>
      <c r="B8" s="99"/>
      <c r="C8" s="53"/>
      <c r="D8" s="53"/>
      <c r="E8" s="53"/>
      <c r="F8" s="53"/>
      <c r="G8" s="53"/>
      <c r="H8" s="98"/>
      <c r="I8" s="65"/>
      <c r="J8" s="100"/>
      <c r="K8" s="55"/>
      <c r="L8" s="65"/>
      <c r="M8" s="65"/>
      <c r="N8" s="98"/>
      <c r="O8" s="65"/>
      <c r="P8" s="65"/>
      <c r="Q8" s="65"/>
      <c r="R8" s="65"/>
      <c r="S8" s="65"/>
      <c r="T8" s="65"/>
      <c r="U8" s="65"/>
      <c r="V8" s="65"/>
      <c r="W8" s="65"/>
      <c r="X8" s="41"/>
      <c r="AC8" s="632"/>
      <c r="AD8" s="633"/>
      <c r="AE8" s="489"/>
      <c r="AF8" s="489"/>
      <c r="AG8" s="489"/>
      <c r="AH8" s="489"/>
      <c r="AI8" s="489"/>
      <c r="AJ8" s="634"/>
      <c r="AK8" s="489"/>
      <c r="AL8" s="489"/>
      <c r="AM8" s="489"/>
      <c r="AN8" s="489"/>
      <c r="AQ8" s="477"/>
    </row>
    <row r="9" spans="1:43" ht="19.5" thickBot="1" x14ac:dyDescent="0.35">
      <c r="A9" s="65"/>
      <c r="B9" s="99"/>
      <c r="C9" s="53"/>
      <c r="D9" s="53"/>
      <c r="E9" s="53"/>
      <c r="F9" s="53"/>
      <c r="G9" s="53"/>
      <c r="H9" s="98"/>
      <c r="I9" s="65"/>
      <c r="J9" s="490">
        <f>'РУП (11 кл.)'!J8</f>
        <v>0</v>
      </c>
      <c r="K9" s="55"/>
      <c r="L9" s="65"/>
      <c r="M9" s="65"/>
      <c r="N9" s="98"/>
      <c r="O9" s="65"/>
      <c r="P9" s="65"/>
      <c r="Q9" s="65"/>
      <c r="R9" s="65"/>
      <c r="S9" s="65"/>
      <c r="T9" s="65"/>
      <c r="U9" s="65"/>
      <c r="V9" s="65"/>
      <c r="W9" s="65"/>
      <c r="X9" s="41"/>
      <c r="AC9" s="632"/>
      <c r="AD9" s="633"/>
      <c r="AE9" s="489"/>
      <c r="AF9" s="489"/>
      <c r="AG9" s="489"/>
      <c r="AH9" s="489"/>
      <c r="AI9" s="489"/>
      <c r="AJ9" s="634"/>
      <c r="AK9" s="489"/>
      <c r="AL9" s="489"/>
      <c r="AM9" s="489"/>
      <c r="AN9" s="489"/>
      <c r="AQ9" s="477"/>
    </row>
    <row r="10" spans="1:43" ht="19.5" thickBot="1" x14ac:dyDescent="0.35">
      <c r="A10" s="65"/>
      <c r="B10" s="99"/>
      <c r="C10" s="53"/>
      <c r="D10" s="53"/>
      <c r="E10" s="53"/>
      <c r="F10" s="53"/>
      <c r="G10" s="53"/>
      <c r="H10" s="98"/>
      <c r="I10" s="65"/>
      <c r="J10" s="100"/>
      <c r="K10" s="55"/>
      <c r="L10" s="65"/>
      <c r="M10" s="65"/>
      <c r="N10" s="98"/>
      <c r="O10" s="65"/>
      <c r="P10" s="65"/>
      <c r="Q10" s="65"/>
      <c r="R10" s="65"/>
      <c r="S10" s="65"/>
      <c r="T10" s="65"/>
      <c r="U10" s="65"/>
      <c r="V10" s="65"/>
      <c r="W10" s="65"/>
      <c r="X10" s="41"/>
      <c r="AC10" s="632"/>
      <c r="AD10" s="633"/>
      <c r="AE10" s="489"/>
      <c r="AF10" s="489"/>
      <c r="AG10" s="489"/>
      <c r="AH10" s="489"/>
      <c r="AI10" s="489"/>
      <c r="AJ10" s="634"/>
      <c r="AK10" s="489"/>
      <c r="AL10" s="489"/>
      <c r="AM10" s="489"/>
      <c r="AN10" s="489"/>
      <c r="AQ10" s="477"/>
    </row>
    <row r="11" spans="1:43" ht="19.5" thickBot="1" x14ac:dyDescent="0.35">
      <c r="A11" s="65"/>
      <c r="B11" s="99"/>
      <c r="C11" s="53"/>
      <c r="D11" s="53"/>
      <c r="E11" s="53"/>
      <c r="F11" s="53"/>
      <c r="G11" s="53"/>
      <c r="H11" s="98"/>
      <c r="I11" s="65"/>
      <c r="J11" s="100">
        <f>'РУП (11 кл.)'!J10</f>
        <v>0</v>
      </c>
      <c r="K11" s="55"/>
      <c r="L11" s="65"/>
      <c r="M11" s="65"/>
      <c r="N11" s="98"/>
      <c r="O11" s="65"/>
      <c r="P11" s="65"/>
      <c r="Q11" s="65"/>
      <c r="R11" s="65"/>
      <c r="S11" s="65"/>
      <c r="T11" s="65"/>
      <c r="U11" s="65"/>
      <c r="V11" s="65"/>
      <c r="W11" s="65"/>
      <c r="X11" s="41"/>
      <c r="AC11" s="632"/>
      <c r="AD11" s="633"/>
      <c r="AE11" s="489"/>
      <c r="AF11" s="489"/>
      <c r="AG11" s="489"/>
      <c r="AH11" s="489"/>
      <c r="AI11" s="489"/>
      <c r="AJ11" s="634"/>
      <c r="AK11" s="489"/>
      <c r="AL11" s="489"/>
      <c r="AM11" s="489"/>
      <c r="AN11" s="489"/>
      <c r="AQ11" s="477"/>
    </row>
    <row r="12" spans="1:43" ht="19.5" thickBot="1" x14ac:dyDescent="0.35">
      <c r="A12" s="65"/>
      <c r="B12" s="99"/>
      <c r="C12" s="53"/>
      <c r="D12" s="53"/>
      <c r="E12" s="53"/>
      <c r="F12" s="53"/>
      <c r="G12" s="53"/>
      <c r="H12" s="98"/>
      <c r="I12" s="65"/>
      <c r="J12" s="100" t="e">
        <f>'РУП (11 кл.)'!J11</f>
        <v>#REF!</v>
      </c>
      <c r="K12" s="55"/>
      <c r="L12" s="65"/>
      <c r="M12" s="65"/>
      <c r="N12" s="98"/>
      <c r="O12" s="65"/>
      <c r="P12" s="65"/>
      <c r="Q12" s="65"/>
      <c r="R12" s="65"/>
      <c r="S12" s="65"/>
      <c r="T12" s="65"/>
      <c r="U12" s="65"/>
      <c r="V12" s="65"/>
      <c r="W12" s="65"/>
      <c r="X12" s="41"/>
      <c r="AC12" s="632"/>
      <c r="AD12" s="633"/>
      <c r="AE12" s="489"/>
      <c r="AF12" s="489"/>
      <c r="AG12" s="489"/>
      <c r="AH12" s="489"/>
      <c r="AI12" s="489"/>
      <c r="AJ12" s="634"/>
      <c r="AK12" s="489"/>
      <c r="AL12" s="489"/>
      <c r="AM12" s="489"/>
      <c r="AN12" s="489"/>
      <c r="AQ12" s="477"/>
    </row>
    <row r="13" spans="1:43" ht="19.5" thickBot="1" x14ac:dyDescent="0.35">
      <c r="A13" s="65"/>
      <c r="B13" s="99"/>
      <c r="C13" s="53"/>
      <c r="D13" s="53"/>
      <c r="E13" s="53"/>
      <c r="F13" s="53"/>
      <c r="G13" s="53"/>
      <c r="H13" s="98"/>
      <c r="I13" s="65"/>
      <c r="J13" s="100"/>
      <c r="K13" s="55"/>
      <c r="L13" s="65"/>
      <c r="M13" s="65"/>
      <c r="N13" s="98"/>
      <c r="O13" s="65"/>
      <c r="P13" s="65"/>
      <c r="Q13" s="65"/>
      <c r="R13" s="65"/>
      <c r="S13" s="65"/>
      <c r="T13" s="65"/>
      <c r="U13" s="65"/>
      <c r="V13" s="65"/>
      <c r="W13" s="65"/>
      <c r="X13" s="41"/>
      <c r="AC13" s="632"/>
      <c r="AD13" s="633"/>
      <c r="AE13" s="489"/>
      <c r="AF13" s="489"/>
      <c r="AG13" s="489"/>
      <c r="AH13" s="489"/>
      <c r="AI13" s="489"/>
      <c r="AJ13" s="634"/>
      <c r="AK13" s="489"/>
      <c r="AL13" s="489"/>
      <c r="AM13" s="489"/>
      <c r="AN13" s="489"/>
      <c r="AQ13" s="477"/>
    </row>
    <row r="14" spans="1:43" ht="19.5" thickBot="1" x14ac:dyDescent="0.35">
      <c r="A14" s="65"/>
      <c r="B14" s="99"/>
      <c r="C14" s="53"/>
      <c r="D14" s="53"/>
      <c r="E14" s="53"/>
      <c r="F14" s="53"/>
      <c r="G14" s="53"/>
      <c r="H14" s="98"/>
      <c r="I14" s="65"/>
      <c r="J14" s="100">
        <f>'РУП (11 кл.)'!J13</f>
        <v>0</v>
      </c>
      <c r="K14" s="55"/>
      <c r="L14" s="65"/>
      <c r="M14" s="65"/>
      <c r="N14" s="98"/>
      <c r="O14" s="65"/>
      <c r="P14" s="65"/>
      <c r="Q14" s="65"/>
      <c r="R14" s="65"/>
      <c r="S14" s="65"/>
      <c r="T14" s="65"/>
      <c r="U14" s="65"/>
      <c r="V14" s="65"/>
      <c r="W14" s="65"/>
      <c r="X14" s="41"/>
      <c r="AC14" s="632"/>
      <c r="AD14" s="633"/>
      <c r="AE14" s="489"/>
      <c r="AF14" s="489"/>
      <c r="AG14" s="489"/>
      <c r="AH14" s="489"/>
      <c r="AI14" s="489"/>
      <c r="AJ14" s="634"/>
      <c r="AK14" s="489"/>
      <c r="AL14" s="489"/>
      <c r="AM14" s="489"/>
      <c r="AN14" s="489"/>
      <c r="AQ14" s="477"/>
    </row>
    <row r="15" spans="1:43" ht="19.5" thickBot="1" x14ac:dyDescent="0.35">
      <c r="A15" s="65"/>
      <c r="B15" s="99"/>
      <c r="C15" s="53"/>
      <c r="D15" s="53"/>
      <c r="E15" s="53"/>
      <c r="F15" s="53"/>
      <c r="G15" s="53"/>
      <c r="H15" s="98"/>
      <c r="I15" s="65"/>
      <c r="J15" s="100"/>
      <c r="K15" s="55"/>
      <c r="L15" s="65"/>
      <c r="M15" s="65"/>
      <c r="N15" s="98"/>
      <c r="O15" s="65"/>
      <c r="P15" s="65"/>
      <c r="Q15" s="65"/>
      <c r="R15" s="65"/>
      <c r="S15" s="65"/>
      <c r="T15" s="65"/>
      <c r="U15" s="65"/>
      <c r="V15" s="65"/>
      <c r="W15" s="65"/>
      <c r="X15" s="41"/>
      <c r="AC15" s="632"/>
      <c r="AD15" s="633"/>
      <c r="AE15" s="489"/>
      <c r="AF15" s="489"/>
      <c r="AG15" s="489"/>
      <c r="AH15" s="489"/>
      <c r="AI15" s="489"/>
      <c r="AJ15" s="634"/>
      <c r="AK15" s="489"/>
      <c r="AL15" s="489"/>
      <c r="AM15" s="489"/>
      <c r="AN15" s="489"/>
      <c r="AQ15" s="477"/>
    </row>
    <row r="16" spans="1:43" ht="19.5" thickBot="1" x14ac:dyDescent="0.35">
      <c r="A16" s="65"/>
      <c r="B16" s="99"/>
      <c r="C16" s="53"/>
      <c r="D16" s="53"/>
      <c r="E16" s="53"/>
      <c r="F16" s="53"/>
      <c r="G16" s="53"/>
      <c r="H16" s="98"/>
      <c r="I16" s="65"/>
      <c r="J16" s="225" t="s">
        <v>120</v>
      </c>
      <c r="K16" s="55"/>
      <c r="L16" s="65"/>
      <c r="M16" s="65"/>
      <c r="N16" s="98"/>
      <c r="O16" s="65"/>
      <c r="P16" s="65"/>
      <c r="Q16" s="65"/>
      <c r="R16" s="65"/>
      <c r="S16" s="65"/>
      <c r="T16" s="65"/>
      <c r="U16" s="65"/>
      <c r="V16" s="65"/>
      <c r="W16" s="65"/>
      <c r="X16" s="41"/>
      <c r="AC16" s="632"/>
      <c r="AD16" s="633"/>
      <c r="AE16" s="489"/>
      <c r="AF16" s="489"/>
      <c r="AG16" s="489"/>
      <c r="AH16" s="489"/>
      <c r="AI16" s="489"/>
      <c r="AJ16" s="634"/>
      <c r="AK16" s="489"/>
      <c r="AL16" s="489"/>
      <c r="AM16" s="489"/>
      <c r="AN16" s="489"/>
      <c r="AQ16" s="477"/>
    </row>
    <row r="17" spans="1:42" ht="19.5" thickBot="1" x14ac:dyDescent="0.35">
      <c r="A17" s="65"/>
      <c r="B17" s="99"/>
      <c r="C17" s="53"/>
      <c r="D17" s="53"/>
      <c r="E17" s="53"/>
      <c r="F17" s="53"/>
      <c r="G17" s="53"/>
      <c r="H17" s="98"/>
      <c r="I17" s="65"/>
      <c r="J17" s="225" t="s">
        <v>51</v>
      </c>
      <c r="K17" s="55"/>
      <c r="L17" s="65"/>
      <c r="M17" s="65"/>
      <c r="N17" s="98"/>
      <c r="O17" s="65"/>
      <c r="P17" s="65"/>
      <c r="Q17" s="65"/>
      <c r="R17" s="65"/>
      <c r="S17" s="65"/>
      <c r="T17" s="65"/>
      <c r="U17" s="65"/>
      <c r="V17" s="65"/>
      <c r="W17" s="65"/>
      <c r="X17" s="41"/>
      <c r="AC17" s="635"/>
      <c r="AD17" s="636"/>
      <c r="AE17" s="494"/>
      <c r="AF17" s="494"/>
      <c r="AG17" s="494"/>
      <c r="AH17" s="494"/>
      <c r="AI17" s="494"/>
      <c r="AJ17" s="634"/>
      <c r="AK17" s="494"/>
      <c r="AL17" s="494"/>
      <c r="AM17" s="494"/>
      <c r="AN17" s="494"/>
    </row>
    <row r="18" spans="1:42" ht="19.5" thickBot="1" x14ac:dyDescent="0.35">
      <c r="A18" s="65"/>
      <c r="B18" s="99"/>
      <c r="C18" s="53"/>
      <c r="D18" s="53"/>
      <c r="E18" s="53"/>
      <c r="F18" s="53"/>
      <c r="G18" s="53"/>
      <c r="H18" s="98"/>
      <c r="I18" s="65"/>
      <c r="J18" s="225" t="s">
        <v>131</v>
      </c>
      <c r="K18" s="55"/>
      <c r="L18" s="65"/>
      <c r="M18" s="65"/>
      <c r="N18" s="98"/>
      <c r="O18" s="65"/>
      <c r="P18" s="65"/>
      <c r="Q18" s="65"/>
      <c r="R18" s="65"/>
      <c r="S18" s="65"/>
      <c r="T18" s="65"/>
      <c r="U18" s="65"/>
      <c r="V18" s="65"/>
      <c r="W18" s="65"/>
      <c r="X18" s="41"/>
      <c r="AC18" s="632"/>
      <c r="AD18" s="633"/>
      <c r="AE18" s="489"/>
      <c r="AF18" s="489"/>
      <c r="AG18" s="489"/>
      <c r="AH18" s="489"/>
      <c r="AI18" s="489"/>
      <c r="AJ18" s="634"/>
      <c r="AK18" s="489"/>
      <c r="AL18" s="489"/>
      <c r="AM18" s="489"/>
      <c r="AN18" s="489"/>
    </row>
    <row r="19" spans="1:42" ht="19.5" thickBot="1" x14ac:dyDescent="0.25">
      <c r="A19" s="65"/>
      <c r="B19" s="99"/>
      <c r="C19" s="53"/>
      <c r="D19" s="53"/>
      <c r="E19" s="53"/>
      <c r="F19" s="53"/>
      <c r="G19" s="53"/>
      <c r="H19" s="98"/>
      <c r="I19" s="65"/>
      <c r="J19" s="65"/>
      <c r="K19" s="65"/>
      <c r="L19" s="65"/>
      <c r="M19" s="65"/>
      <c r="N19" s="98"/>
      <c r="O19" s="65"/>
      <c r="P19" s="65"/>
      <c r="Q19" s="65"/>
      <c r="R19" s="65"/>
      <c r="S19" s="65"/>
      <c r="T19" s="65"/>
      <c r="U19" s="65"/>
      <c r="V19" s="65"/>
      <c r="W19" s="65"/>
      <c r="X19" s="41"/>
      <c r="AC19" s="632"/>
      <c r="AD19" s="633"/>
      <c r="AE19" s="489"/>
      <c r="AF19" s="489"/>
      <c r="AG19" s="489"/>
      <c r="AH19" s="489"/>
      <c r="AI19" s="637"/>
      <c r="AJ19" s="634"/>
      <c r="AK19" s="489"/>
      <c r="AL19" s="494"/>
      <c r="AM19" s="489"/>
      <c r="AN19" s="494"/>
    </row>
    <row r="20" spans="1:42" s="477" customFormat="1" ht="50.45" customHeight="1" thickBot="1" x14ac:dyDescent="0.35">
      <c r="A20" s="992" t="s">
        <v>49</v>
      </c>
      <c r="B20" s="992" t="s">
        <v>48</v>
      </c>
      <c r="C20" s="1043" t="s">
        <v>78</v>
      </c>
      <c r="D20" s="1043"/>
      <c r="E20" s="1043"/>
      <c r="F20" s="1043"/>
      <c r="G20" s="1043"/>
      <c r="H20" s="1043"/>
      <c r="I20" s="1051" t="s">
        <v>79</v>
      </c>
      <c r="J20" s="1051"/>
      <c r="K20" s="1051"/>
      <c r="L20" s="1051"/>
      <c r="M20" s="1051"/>
      <c r="N20" s="1051"/>
      <c r="O20" s="1043" t="s">
        <v>89</v>
      </c>
      <c r="P20" s="1043"/>
      <c r="Q20" s="1043"/>
      <c r="R20" s="1043"/>
      <c r="S20" s="1043"/>
      <c r="T20" s="1043"/>
      <c r="U20" s="1043"/>
      <c r="V20" s="1043"/>
      <c r="W20" s="502"/>
      <c r="X20" s="503"/>
      <c r="AC20" s="635"/>
      <c r="AD20" s="636"/>
      <c r="AE20" s="494"/>
      <c r="AF20" s="494"/>
      <c r="AG20" s="494"/>
      <c r="AH20" s="494"/>
      <c r="AI20" s="494"/>
      <c r="AJ20" s="634"/>
      <c r="AK20" s="494"/>
      <c r="AL20" s="494"/>
      <c r="AM20" s="494"/>
      <c r="AN20" s="494"/>
      <c r="AO20" s="45"/>
      <c r="AP20" s="45"/>
    </row>
    <row r="21" spans="1:42" ht="50.45" customHeight="1" thickBot="1" x14ac:dyDescent="0.25">
      <c r="A21" s="992"/>
      <c r="B21" s="992"/>
      <c r="C21" s="892">
        <v>1</v>
      </c>
      <c r="D21" s="892">
        <v>2</v>
      </c>
      <c r="E21" s="892">
        <v>3</v>
      </c>
      <c r="F21" s="892">
        <v>4</v>
      </c>
      <c r="G21" s="892">
        <v>5</v>
      </c>
      <c r="H21" s="892">
        <v>6</v>
      </c>
      <c r="I21" s="1044" t="s">
        <v>80</v>
      </c>
      <c r="J21" s="1044" t="s">
        <v>81</v>
      </c>
      <c r="K21" s="992" t="s">
        <v>45</v>
      </c>
      <c r="L21" s="992"/>
      <c r="M21" s="992"/>
      <c r="N21" s="992"/>
      <c r="O21" s="274" t="s">
        <v>82</v>
      </c>
      <c r="P21" s="274" t="s">
        <v>83</v>
      </c>
      <c r="Q21" s="274" t="s">
        <v>84</v>
      </c>
      <c r="R21" s="274" t="s">
        <v>85</v>
      </c>
      <c r="S21" s="274" t="s">
        <v>86</v>
      </c>
      <c r="T21" s="97" t="s">
        <v>87</v>
      </c>
      <c r="U21" s="274" t="s">
        <v>98</v>
      </c>
      <c r="V21" s="97" t="s">
        <v>99</v>
      </c>
      <c r="W21" s="64"/>
      <c r="X21" s="47"/>
      <c r="AC21" s="632"/>
      <c r="AD21" s="633"/>
      <c r="AE21" s="489"/>
      <c r="AF21" s="489"/>
      <c r="AG21" s="489"/>
      <c r="AH21" s="637"/>
      <c r="AI21" s="489"/>
      <c r="AJ21" s="634"/>
      <c r="AK21" s="494"/>
      <c r="AL21" s="494"/>
      <c r="AM21" s="634"/>
      <c r="AN21" s="634"/>
    </row>
    <row r="22" spans="1:42" ht="19.5" thickBot="1" x14ac:dyDescent="0.25">
      <c r="A22" s="992"/>
      <c r="B22" s="992"/>
      <c r="C22" s="892"/>
      <c r="D22" s="892"/>
      <c r="E22" s="892"/>
      <c r="F22" s="892"/>
      <c r="G22" s="892"/>
      <c r="H22" s="892"/>
      <c r="I22" s="1044"/>
      <c r="J22" s="1044"/>
      <c r="K22" s="992" t="s">
        <v>43</v>
      </c>
      <c r="L22" s="992" t="s">
        <v>113</v>
      </c>
      <c r="M22" s="992"/>
      <c r="N22" s="992"/>
      <c r="O22" s="97" t="s">
        <v>88</v>
      </c>
      <c r="P22" s="97" t="s">
        <v>88</v>
      </c>
      <c r="Q22" s="97" t="s">
        <v>88</v>
      </c>
      <c r="R22" s="97" t="s">
        <v>88</v>
      </c>
      <c r="S22" s="97" t="s">
        <v>88</v>
      </c>
      <c r="T22" s="97" t="s">
        <v>88</v>
      </c>
      <c r="U22" s="97" t="s">
        <v>88</v>
      </c>
      <c r="V22" s="97" t="s">
        <v>88</v>
      </c>
      <c r="W22" s="64"/>
      <c r="X22" s="47"/>
      <c r="AC22" s="638"/>
      <c r="AD22" s="634"/>
      <c r="AE22" s="634"/>
      <c r="AF22" s="634"/>
      <c r="AG22" s="634"/>
      <c r="AH22" s="634"/>
      <c r="AI22" s="634"/>
      <c r="AJ22" s="634"/>
      <c r="AK22" s="634"/>
      <c r="AL22" s="634"/>
      <c r="AM22" s="634"/>
      <c r="AN22" s="634"/>
    </row>
    <row r="23" spans="1:42" ht="99.6" customHeight="1" thickBot="1" x14ac:dyDescent="0.25">
      <c r="A23" s="992"/>
      <c r="B23" s="992"/>
      <c r="C23" s="893"/>
      <c r="D23" s="893"/>
      <c r="E23" s="893"/>
      <c r="F23" s="893"/>
      <c r="G23" s="893"/>
      <c r="H23" s="893"/>
      <c r="I23" s="1044"/>
      <c r="J23" s="1044"/>
      <c r="K23" s="992"/>
      <c r="L23" s="495" t="s">
        <v>101</v>
      </c>
      <c r="M23" s="495" t="s">
        <v>102</v>
      </c>
      <c r="N23" s="495" t="s">
        <v>40</v>
      </c>
      <c r="O23" s="469"/>
      <c r="P23" s="469"/>
      <c r="Q23" s="469"/>
      <c r="R23" s="469"/>
      <c r="S23" s="469"/>
      <c r="T23" s="469"/>
      <c r="U23" s="469"/>
      <c r="V23" s="454"/>
      <c r="W23" s="102" t="s">
        <v>97</v>
      </c>
      <c r="X23" s="496">
        <f>O23+P23+Q23+T23+U23+V23+R23+S23</f>
        <v>0</v>
      </c>
      <c r="Y23" s="497" t="s">
        <v>96</v>
      </c>
      <c r="Z23" s="48"/>
      <c r="AC23" s="638"/>
      <c r="AD23" s="634"/>
      <c r="AE23" s="634"/>
      <c r="AF23" s="634"/>
      <c r="AG23" s="634"/>
      <c r="AH23" s="634"/>
      <c r="AI23" s="634"/>
      <c r="AJ23" s="634"/>
      <c r="AK23" s="634"/>
      <c r="AL23" s="634"/>
      <c r="AM23" s="634"/>
      <c r="AN23" s="634"/>
    </row>
    <row r="24" spans="1:42" ht="34.9" customHeight="1" thickBot="1" x14ac:dyDescent="0.25">
      <c r="A24" s="97" t="s">
        <v>39</v>
      </c>
      <c r="B24" s="49" t="str">
        <f>'РУП (11 кл.)'!B23</f>
        <v>Общий гуманитарный и социально-экономический учебные циклы</v>
      </c>
      <c r="C24" s="1045"/>
      <c r="D24" s="1046"/>
      <c r="E24" s="1046"/>
      <c r="F24" s="1046"/>
      <c r="G24" s="1046"/>
      <c r="H24" s="1047"/>
      <c r="I24" s="74" t="e">
        <f t="shared" ref="I24:N24" si="0">SUM(I25:I35)</f>
        <v>#REF!</v>
      </c>
      <c r="J24" s="74" t="e">
        <f t="shared" si="0"/>
        <v>#REF!</v>
      </c>
      <c r="K24" s="74" t="e">
        <f t="shared" si="0"/>
        <v>#REF!</v>
      </c>
      <c r="L24" s="74">
        <f t="shared" si="0"/>
        <v>0</v>
      </c>
      <c r="M24" s="74">
        <f t="shared" si="0"/>
        <v>0</v>
      </c>
      <c r="N24" s="74">
        <f t="shared" si="0"/>
        <v>0</v>
      </c>
      <c r="O24" s="74" t="e">
        <f t="shared" ref="O24:T24" si="1">O26+O27+O28+O29+O30+O31+O32+O33+O34+O35</f>
        <v>#REF!</v>
      </c>
      <c r="P24" s="74" t="e">
        <f t="shared" si="1"/>
        <v>#REF!</v>
      </c>
      <c r="Q24" s="74" t="e">
        <f t="shared" si="1"/>
        <v>#REF!</v>
      </c>
      <c r="R24" s="74" t="e">
        <f t="shared" si="1"/>
        <v>#REF!</v>
      </c>
      <c r="S24" s="74" t="e">
        <f t="shared" si="1"/>
        <v>#REF!</v>
      </c>
      <c r="T24" s="74" t="e">
        <f t="shared" si="1"/>
        <v>#REF!</v>
      </c>
      <c r="U24" s="74"/>
      <c r="V24" s="74"/>
      <c r="W24" s="50"/>
      <c r="X24" s="50"/>
      <c r="Z24" s="51"/>
      <c r="AC24" s="638"/>
      <c r="AD24" s="634"/>
      <c r="AE24" s="634"/>
      <c r="AF24" s="634"/>
      <c r="AG24" s="634"/>
      <c r="AH24" s="634"/>
      <c r="AI24" s="634"/>
      <c r="AJ24" s="634"/>
      <c r="AK24" s="634"/>
      <c r="AL24" s="634"/>
      <c r="AM24" s="634"/>
      <c r="AN24" s="634"/>
    </row>
    <row r="25" spans="1:42" ht="19.899999999999999" customHeight="1" thickBot="1" x14ac:dyDescent="0.3">
      <c r="A25" s="103"/>
      <c r="B25" s="90" t="s">
        <v>107</v>
      </c>
      <c r="C25" s="86"/>
      <c r="D25" s="87"/>
      <c r="E25" s="87"/>
      <c r="F25" s="87"/>
      <c r="G25" s="87"/>
      <c r="H25" s="88"/>
      <c r="I25" s="89"/>
      <c r="J25" s="89"/>
      <c r="K25" s="89" t="e">
        <f>'РУП (11 кл.)'!K23*Z120</f>
        <v>#REF!</v>
      </c>
      <c r="L25" s="89"/>
      <c r="M25" s="89"/>
      <c r="N25" s="89"/>
      <c r="O25" s="104"/>
      <c r="P25" s="89"/>
      <c r="Q25" s="89"/>
      <c r="R25" s="89"/>
      <c r="S25" s="89"/>
      <c r="T25" s="89"/>
      <c r="U25" s="89"/>
      <c r="V25" s="89"/>
      <c r="W25" s="50"/>
      <c r="X25" s="50"/>
      <c r="Z25" s="51"/>
      <c r="AC25" s="638"/>
      <c r="AD25" s="634"/>
      <c r="AE25" s="634"/>
      <c r="AF25" s="634"/>
      <c r="AG25" s="634"/>
      <c r="AH25" s="634"/>
      <c r="AI25" s="634"/>
      <c r="AJ25" s="634"/>
      <c r="AK25" s="634"/>
      <c r="AL25" s="634"/>
      <c r="AM25" s="634"/>
      <c r="AN25" s="634"/>
    </row>
    <row r="26" spans="1:42" ht="19.899999999999999" customHeight="1" thickBot="1" x14ac:dyDescent="0.35">
      <c r="A26" s="105" t="str">
        <f>ПрУП!A25</f>
        <v>ОГСЭ.01</v>
      </c>
      <c r="B26" s="106">
        <f>'РУП (11 кл.)'!B24</f>
        <v>0</v>
      </c>
      <c r="C26" s="105"/>
      <c r="D26" s="105"/>
      <c r="E26" s="105"/>
      <c r="F26" s="105"/>
      <c r="G26" s="105"/>
      <c r="H26" s="107"/>
      <c r="I26" s="75">
        <f>'РУП (11 кл.)'!I24</f>
        <v>0</v>
      </c>
      <c r="J26" s="108" t="e">
        <f t="shared" ref="J26:J35" si="2">I26-K26</f>
        <v>#REF!</v>
      </c>
      <c r="K26" s="108" t="e">
        <f>'РУП (11 кл.)'!K24*Z120</f>
        <v>#REF!</v>
      </c>
      <c r="L26" s="108"/>
      <c r="M26" s="108"/>
      <c r="N26" s="75"/>
      <c r="O26" s="75">
        <f>'РУП (11 кл.)'!O24</f>
        <v>0</v>
      </c>
      <c r="P26" s="75">
        <f>'РУП (11 кл.)'!P24</f>
        <v>0</v>
      </c>
      <c r="Q26" s="75">
        <f>'РУП (11 кл.)'!Q24</f>
        <v>0</v>
      </c>
      <c r="R26" s="75">
        <f>'РУП (11 кл.)'!R24</f>
        <v>0</v>
      </c>
      <c r="S26" s="75">
        <f>'РУП (11 кл.)'!S24</f>
        <v>48</v>
      </c>
      <c r="T26" s="75">
        <f>'РУП (11 кл.)'!T24</f>
        <v>0</v>
      </c>
      <c r="U26" s="75"/>
      <c r="V26" s="75"/>
      <c r="W26" s="109">
        <f>O26+P26+Q26+T26+U26+V26+R26+S26</f>
        <v>48</v>
      </c>
      <c r="X26" s="43"/>
      <c r="Z26" s="51"/>
      <c r="AC26" s="638"/>
      <c r="AD26" s="634"/>
      <c r="AE26" s="634"/>
      <c r="AF26" s="634"/>
      <c r="AG26" s="634"/>
      <c r="AH26" s="634"/>
      <c r="AI26" s="634"/>
      <c r="AJ26" s="634"/>
      <c r="AK26" s="634"/>
      <c r="AL26" s="634"/>
      <c r="AM26" s="634"/>
      <c r="AN26" s="634"/>
    </row>
    <row r="27" spans="1:42" ht="19.899999999999999" customHeight="1" x14ac:dyDescent="0.3">
      <c r="A27" s="105" t="str">
        <f>ПрУП!A26</f>
        <v>ОГСЭ.02</v>
      </c>
      <c r="B27" s="106">
        <f>'РУП (11 кл.)'!B25</f>
        <v>0</v>
      </c>
      <c r="C27" s="105"/>
      <c r="D27" s="105"/>
      <c r="E27" s="105"/>
      <c r="F27" s="105"/>
      <c r="G27" s="105"/>
      <c r="H27" s="107"/>
      <c r="I27" s="75">
        <f>'РУП (11 кл.)'!I25</f>
        <v>0</v>
      </c>
      <c r="J27" s="108" t="e">
        <f t="shared" si="2"/>
        <v>#REF!</v>
      </c>
      <c r="K27" s="108" t="e">
        <f>'РУП (11 кл.)'!K25*Z120</f>
        <v>#REF!</v>
      </c>
      <c r="L27" s="108"/>
      <c r="M27" s="108"/>
      <c r="N27" s="75"/>
      <c r="O27" s="75">
        <f>'РУП (11 кл.)'!O25</f>
        <v>48</v>
      </c>
      <c r="P27" s="75">
        <f>'РУП (11 кл.)'!P25</f>
        <v>0</v>
      </c>
      <c r="Q27" s="75">
        <f>'РУП (11 кл.)'!Q25</f>
        <v>0</v>
      </c>
      <c r="R27" s="75">
        <f>'РУП (11 кл.)'!R25</f>
        <v>0</v>
      </c>
      <c r="S27" s="75">
        <f>'РУП (11 кл.)'!S25</f>
        <v>0</v>
      </c>
      <c r="T27" s="75">
        <f>'РУП (11 кл.)'!T25</f>
        <v>0</v>
      </c>
      <c r="U27" s="75"/>
      <c r="V27" s="75"/>
      <c r="W27" s="109">
        <f t="shared" ref="W27:W97" si="3">O27+P27+Q27+T27+U27+V27+R27+S27</f>
        <v>48</v>
      </c>
      <c r="X27" s="43"/>
      <c r="Z27" s="51"/>
    </row>
    <row r="28" spans="1:42" ht="19.899999999999999" customHeight="1" x14ac:dyDescent="0.3">
      <c r="A28" s="105" t="e">
        <f>ПрУП!#REF!</f>
        <v>#REF!</v>
      </c>
      <c r="B28" s="106" t="e">
        <f>'РУП (11 кл.)'!#REF!</f>
        <v>#REF!</v>
      </c>
      <c r="C28" s="105"/>
      <c r="D28" s="105"/>
      <c r="E28" s="105"/>
      <c r="F28" s="105"/>
      <c r="G28" s="105"/>
      <c r="H28" s="107"/>
      <c r="I28" s="75" t="e">
        <f>'РУП (11 кл.)'!#REF!</f>
        <v>#REF!</v>
      </c>
      <c r="J28" s="108" t="e">
        <f t="shared" si="2"/>
        <v>#REF!</v>
      </c>
      <c r="K28" s="108" t="e">
        <f>'РУП (11 кл.)'!#REF!*Z120</f>
        <v>#REF!</v>
      </c>
      <c r="L28" s="108"/>
      <c r="M28" s="108"/>
      <c r="N28" s="75"/>
      <c r="O28" s="75" t="e">
        <f>'РУП (11 кл.)'!#REF!</f>
        <v>#REF!</v>
      </c>
      <c r="P28" s="75" t="e">
        <f>'РУП (11 кл.)'!#REF!</f>
        <v>#REF!</v>
      </c>
      <c r="Q28" s="75" t="e">
        <f>'РУП (11 кл.)'!#REF!</f>
        <v>#REF!</v>
      </c>
      <c r="R28" s="75" t="e">
        <f>'РУП (11 кл.)'!#REF!</f>
        <v>#REF!</v>
      </c>
      <c r="S28" s="75" t="e">
        <f>'РУП (11 кл.)'!#REF!</f>
        <v>#REF!</v>
      </c>
      <c r="T28" s="75" t="e">
        <f>'РУП (11 кл.)'!#REF!</f>
        <v>#REF!</v>
      </c>
      <c r="U28" s="75"/>
      <c r="V28" s="75"/>
      <c r="W28" s="109" t="e">
        <f t="shared" si="3"/>
        <v>#REF!</v>
      </c>
      <c r="X28" s="43"/>
      <c r="Z28" s="51"/>
    </row>
    <row r="29" spans="1:42" ht="19.899999999999999" customHeight="1" x14ac:dyDescent="0.3">
      <c r="A29" s="105" t="str">
        <f>ПрУП!A27</f>
        <v>ОГСЭ.03</v>
      </c>
      <c r="B29" s="106">
        <f>'РУП (11 кл.)'!B26</f>
        <v>0</v>
      </c>
      <c r="C29" s="105"/>
      <c r="D29" s="105"/>
      <c r="E29" s="105"/>
      <c r="F29" s="105"/>
      <c r="G29" s="105"/>
      <c r="H29" s="107"/>
      <c r="I29" s="75">
        <f>'РУП (11 кл.)'!I26</f>
        <v>0</v>
      </c>
      <c r="J29" s="108" t="e">
        <f t="shared" si="2"/>
        <v>#REF!</v>
      </c>
      <c r="K29" s="108" t="e">
        <f>'РУП (11 кл.)'!K26*Z120</f>
        <v>#REF!</v>
      </c>
      <c r="L29" s="108"/>
      <c r="M29" s="108"/>
      <c r="N29" s="75"/>
      <c r="O29" s="75">
        <f>'РУП (11 кл.)'!O26</f>
        <v>32</v>
      </c>
      <c r="P29" s="75">
        <f>'РУП (11 кл.)'!P26</f>
        <v>24</v>
      </c>
      <c r="Q29" s="75">
        <f>'РУП (11 кл.)'!Q26</f>
        <v>30</v>
      </c>
      <c r="R29" s="75">
        <f>'РУП (11 кл.)'!R26</f>
        <v>30</v>
      </c>
      <c r="S29" s="75">
        <f>'РУП (11 кл.)'!S26</f>
        <v>34</v>
      </c>
      <c r="T29" s="75">
        <f>'РУП (11 кл.)'!T26</f>
        <v>16</v>
      </c>
      <c r="U29" s="75"/>
      <c r="V29" s="75"/>
      <c r="W29" s="109">
        <f t="shared" si="3"/>
        <v>166</v>
      </c>
      <c r="X29" s="52"/>
      <c r="Z29" s="51"/>
      <c r="AE29" s="625"/>
      <c r="AF29" s="625"/>
      <c r="AG29" s="625"/>
      <c r="AH29" s="625"/>
      <c r="AI29" s="625"/>
      <c r="AJ29" s="625"/>
      <c r="AK29" s="625"/>
      <c r="AL29" s="625"/>
      <c r="AM29" s="625"/>
      <c r="AN29" s="627"/>
    </row>
    <row r="30" spans="1:42" s="477" customFormat="1" ht="19.899999999999999" customHeight="1" x14ac:dyDescent="0.3">
      <c r="A30" s="504" t="str">
        <f>ПрУП!A28</f>
        <v>ОГСЭ.04</v>
      </c>
      <c r="B30" s="505">
        <f>'РУП (11 кл.)'!B27</f>
        <v>0</v>
      </c>
      <c r="C30" s="504"/>
      <c r="D30" s="504"/>
      <c r="E30" s="504"/>
      <c r="F30" s="504"/>
      <c r="G30" s="504"/>
      <c r="H30" s="506"/>
      <c r="I30" s="474">
        <f>'РУП (11 кл.)'!I27</f>
        <v>0</v>
      </c>
      <c r="J30" s="507" t="e">
        <f t="shared" si="2"/>
        <v>#REF!</v>
      </c>
      <c r="K30" s="507" t="e">
        <f>'РУП (11 кл.)'!K27*Z120</f>
        <v>#REF!</v>
      </c>
      <c r="L30" s="507"/>
      <c r="M30" s="507"/>
      <c r="N30" s="474"/>
      <c r="O30" s="474">
        <f>'РУП (11 кл.)'!O27</f>
        <v>32</v>
      </c>
      <c r="P30" s="474">
        <f>'РУП (11 кл.)'!P27</f>
        <v>24</v>
      </c>
      <c r="Q30" s="474">
        <f>'РУП (11 кл.)'!Q27</f>
        <v>30</v>
      </c>
      <c r="R30" s="474">
        <f>'РУП (11 кл.)'!R27</f>
        <v>30</v>
      </c>
      <c r="S30" s="474">
        <f>'РУП (11 кл.)'!S27</f>
        <v>34</v>
      </c>
      <c r="T30" s="474">
        <f>'РУП (11 кл.)'!T27</f>
        <v>16</v>
      </c>
      <c r="U30" s="474"/>
      <c r="V30" s="474"/>
      <c r="W30" s="475">
        <f t="shared" si="3"/>
        <v>166</v>
      </c>
      <c r="X30" s="508"/>
      <c r="Z30" s="493"/>
      <c r="AC30" s="45"/>
      <c r="AD30" s="45"/>
      <c r="AE30" s="553"/>
      <c r="AF30" s="553"/>
      <c r="AG30" s="553"/>
      <c r="AH30" s="553"/>
      <c r="AI30" s="553"/>
      <c r="AJ30" s="553"/>
      <c r="AK30" s="553"/>
      <c r="AL30" s="553"/>
      <c r="AM30" s="553"/>
      <c r="AN30" s="628"/>
      <c r="AO30" s="158"/>
      <c r="AP30" s="45"/>
    </row>
    <row r="31" spans="1:42" ht="19.899999999999999" customHeight="1" x14ac:dyDescent="0.3">
      <c r="A31" s="105" t="str">
        <f>ПрУП!A31</f>
        <v>ОГСЭ.06</v>
      </c>
      <c r="B31" s="106" t="str">
        <f>'РУП (11 кл.)'!B29</f>
        <v>Эффективное поведение на рынке труда</v>
      </c>
      <c r="C31" s="105"/>
      <c r="D31" s="105"/>
      <c r="E31" s="105"/>
      <c r="F31" s="105"/>
      <c r="G31" s="105"/>
      <c r="H31" s="107"/>
      <c r="I31" s="75">
        <f>'РУП (11 кл.)'!I29</f>
        <v>54</v>
      </c>
      <c r="J31" s="108" t="e">
        <f t="shared" si="2"/>
        <v>#REF!</v>
      </c>
      <c r="K31" s="108" t="e">
        <f>'РУП (11 кл.)'!K29*Z120</f>
        <v>#REF!</v>
      </c>
      <c r="L31" s="108"/>
      <c r="M31" s="108"/>
      <c r="N31" s="75"/>
      <c r="O31" s="75">
        <f>'РУП (11 кл.)'!O29</f>
        <v>0</v>
      </c>
      <c r="P31" s="75">
        <f>'РУП (11 кл.)'!P29</f>
        <v>0</v>
      </c>
      <c r="Q31" s="75">
        <f>'РУП (11 кл.)'!Q29</f>
        <v>0</v>
      </c>
      <c r="R31" s="75">
        <f>'РУП (11 кл.)'!R29</f>
        <v>0</v>
      </c>
      <c r="S31" s="75">
        <f>'РУП (11 кл.)'!S29</f>
        <v>0</v>
      </c>
      <c r="T31" s="75">
        <f>'РУП (11 кл.)'!T29</f>
        <v>36</v>
      </c>
      <c r="U31" s="75"/>
      <c r="V31" s="75"/>
      <c r="W31" s="109">
        <f t="shared" si="3"/>
        <v>36</v>
      </c>
      <c r="X31" s="43"/>
      <c r="Z31" s="51"/>
      <c r="AE31" s="614"/>
      <c r="AF31" s="75"/>
      <c r="AG31" s="75"/>
      <c r="AH31" s="75"/>
      <c r="AI31" s="75"/>
      <c r="AJ31" s="75"/>
      <c r="AK31" s="75"/>
      <c r="AL31" s="75"/>
      <c r="AM31" s="75"/>
      <c r="AN31" s="536"/>
      <c r="AO31" s="158"/>
    </row>
    <row r="32" spans="1:42" ht="19.899999999999999" customHeight="1" x14ac:dyDescent="0.3">
      <c r="A32" s="105" t="str">
        <f>ПрУП!A32</f>
        <v>ОГСЭ.07</v>
      </c>
      <c r="B32" s="106" t="str">
        <f>'РУП (11 кл.)'!B30</f>
        <v>Введение в профессию: общие компетенции профессионала</v>
      </c>
      <c r="C32" s="105"/>
      <c r="D32" s="105"/>
      <c r="E32" s="105"/>
      <c r="F32" s="105"/>
      <c r="G32" s="105"/>
      <c r="H32" s="107"/>
      <c r="I32" s="75">
        <f>'РУП (11 кл.)'!I30</f>
        <v>120</v>
      </c>
      <c r="J32" s="108" t="e">
        <f t="shared" si="2"/>
        <v>#REF!</v>
      </c>
      <c r="K32" s="108" t="e">
        <f>'РУП (11 кл.)'!K30*Z120</f>
        <v>#REF!</v>
      </c>
      <c r="L32" s="108"/>
      <c r="M32" s="108"/>
      <c r="N32" s="75"/>
      <c r="O32" s="75">
        <f>'РУП (11 кл.)'!O30</f>
        <v>48</v>
      </c>
      <c r="P32" s="75">
        <f>'РУП (11 кл.)'!P30</f>
        <v>32</v>
      </c>
      <c r="Q32" s="75">
        <f>'РУП (11 кл.)'!Q30</f>
        <v>0</v>
      </c>
      <c r="R32" s="75">
        <f>'РУП (11 кл.)'!R30</f>
        <v>0</v>
      </c>
      <c r="S32" s="75">
        <f>'РУП (11 кл.)'!S30</f>
        <v>0</v>
      </c>
      <c r="T32" s="75">
        <f>'РУП (11 кл.)'!T30</f>
        <v>0</v>
      </c>
      <c r="U32" s="75"/>
      <c r="V32" s="75"/>
      <c r="W32" s="109">
        <f t="shared" si="3"/>
        <v>80</v>
      </c>
      <c r="X32" s="43"/>
      <c r="Z32" s="51"/>
      <c r="AE32" s="614"/>
      <c r="AF32" s="361"/>
      <c r="AG32" s="361"/>
      <c r="AH32" s="75"/>
      <c r="AI32" s="361"/>
      <c r="AJ32" s="361"/>
      <c r="AK32" s="75"/>
      <c r="AL32" s="75"/>
      <c r="AM32" s="361"/>
      <c r="AN32" s="536"/>
      <c r="AO32" s="158"/>
    </row>
    <row r="33" spans="1:42" ht="19.899999999999999" customHeight="1" x14ac:dyDescent="0.3">
      <c r="A33" s="105" t="e">
        <f>ПрУП!#REF!</f>
        <v>#REF!</v>
      </c>
      <c r="B33" s="106" t="e">
        <f>'РУП (11 кл.)'!#REF!</f>
        <v>#REF!</v>
      </c>
      <c r="C33" s="105"/>
      <c r="D33" s="105"/>
      <c r="E33" s="105"/>
      <c r="F33" s="105"/>
      <c r="G33" s="105"/>
      <c r="H33" s="107"/>
      <c r="I33" s="75" t="e">
        <f>'РУП (11 кл.)'!#REF!</f>
        <v>#REF!</v>
      </c>
      <c r="J33" s="108" t="e">
        <f t="shared" si="2"/>
        <v>#REF!</v>
      </c>
      <c r="K33" s="108" t="e">
        <f>'РУП (11 кл.)'!#REF!*Z120</f>
        <v>#REF!</v>
      </c>
      <c r="L33" s="108"/>
      <c r="M33" s="108"/>
      <c r="N33" s="75"/>
      <c r="O33" s="75" t="e">
        <f>'РУП (11 кл.)'!#REF!</f>
        <v>#REF!</v>
      </c>
      <c r="P33" s="75" t="e">
        <f>'РУП (11 кл.)'!#REF!</f>
        <v>#REF!</v>
      </c>
      <c r="Q33" s="75" t="e">
        <f>'РУП (11 кл.)'!#REF!</f>
        <v>#REF!</v>
      </c>
      <c r="R33" s="75" t="e">
        <f>'РУП (11 кл.)'!#REF!</f>
        <v>#REF!</v>
      </c>
      <c r="S33" s="75" t="e">
        <f>'РУП (11 кл.)'!#REF!</f>
        <v>#REF!</v>
      </c>
      <c r="T33" s="75" t="e">
        <f>'РУП (11 кл.)'!#REF!</f>
        <v>#REF!</v>
      </c>
      <c r="U33" s="75"/>
      <c r="V33" s="75"/>
      <c r="W33" s="109" t="e">
        <f t="shared" si="3"/>
        <v>#REF!</v>
      </c>
      <c r="X33" s="43"/>
      <c r="Z33" s="51"/>
      <c r="AE33" s="614"/>
      <c r="AF33" s="361"/>
      <c r="AG33" s="361"/>
      <c r="AH33" s="75"/>
      <c r="AI33" s="361"/>
      <c r="AJ33" s="361"/>
      <c r="AK33" s="75"/>
      <c r="AL33" s="75"/>
      <c r="AM33" s="361"/>
      <c r="AN33" s="536"/>
      <c r="AO33" s="158"/>
    </row>
    <row r="34" spans="1:42" s="477" customFormat="1" ht="19.899999999999999" customHeight="1" x14ac:dyDescent="0.3">
      <c r="A34" s="504" t="e">
        <f>ПрУП!#REF!</f>
        <v>#REF!</v>
      </c>
      <c r="B34" s="505" t="e">
        <f>'РУП (11 кл.)'!#REF!</f>
        <v>#REF!</v>
      </c>
      <c r="C34" s="504"/>
      <c r="D34" s="504"/>
      <c r="E34" s="504"/>
      <c r="F34" s="504"/>
      <c r="G34" s="504"/>
      <c r="H34" s="506"/>
      <c r="I34" s="474" t="e">
        <f>'РУП (11 кл.)'!#REF!</f>
        <v>#REF!</v>
      </c>
      <c r="J34" s="507" t="e">
        <f t="shared" si="2"/>
        <v>#REF!</v>
      </c>
      <c r="K34" s="507" t="e">
        <f>'РУП (11 кл.)'!#REF!*Z120</f>
        <v>#REF!</v>
      </c>
      <c r="L34" s="507"/>
      <c r="M34" s="507"/>
      <c r="N34" s="474"/>
      <c r="O34" s="474" t="e">
        <f>'РУП (11 кл.)'!#REF!</f>
        <v>#REF!</v>
      </c>
      <c r="P34" s="474" t="e">
        <f>'РУП (11 кл.)'!#REF!</f>
        <v>#REF!</v>
      </c>
      <c r="Q34" s="474" t="e">
        <f>'РУП (11 кл.)'!#REF!</f>
        <v>#REF!</v>
      </c>
      <c r="R34" s="474" t="e">
        <f>'РУП (11 кл.)'!#REF!</f>
        <v>#REF!</v>
      </c>
      <c r="S34" s="474" t="e">
        <f>'РУП (11 кл.)'!#REF!</f>
        <v>#REF!</v>
      </c>
      <c r="T34" s="474" t="e">
        <f>'РУП (11 кл.)'!#REF!</f>
        <v>#REF!</v>
      </c>
      <c r="U34" s="474"/>
      <c r="V34" s="474"/>
      <c r="W34" s="475" t="e">
        <f t="shared" si="3"/>
        <v>#REF!</v>
      </c>
      <c r="X34" s="476"/>
      <c r="Z34" s="493"/>
      <c r="AC34" s="45"/>
      <c r="AD34" s="45"/>
      <c r="AE34" s="614"/>
      <c r="AF34" s="75"/>
      <c r="AG34" s="75"/>
      <c r="AH34" s="75"/>
      <c r="AI34" s="75"/>
      <c r="AJ34" s="75"/>
      <c r="AK34" s="75"/>
      <c r="AL34" s="75"/>
      <c r="AM34" s="75"/>
      <c r="AN34" s="536"/>
      <c r="AO34" s="158"/>
      <c r="AP34" s="45"/>
    </row>
    <row r="35" spans="1:42" ht="19.899999999999999" customHeight="1" x14ac:dyDescent="0.3">
      <c r="A35" s="105" t="e">
        <f>ПрУП!#REF!</f>
        <v>#REF!</v>
      </c>
      <c r="B35" s="106" t="e">
        <f>'РУП (11 кл.)'!#REF!</f>
        <v>#REF!</v>
      </c>
      <c r="C35" s="105"/>
      <c r="D35" s="105"/>
      <c r="E35" s="105"/>
      <c r="F35" s="105"/>
      <c r="G35" s="105"/>
      <c r="H35" s="107"/>
      <c r="I35" s="75" t="e">
        <f>'РУП (11 кл.)'!#REF!</f>
        <v>#REF!</v>
      </c>
      <c r="J35" s="108" t="e">
        <f t="shared" si="2"/>
        <v>#REF!</v>
      </c>
      <c r="K35" s="108" t="e">
        <f>'РУП (11 кл.)'!#REF!*Z120</f>
        <v>#REF!</v>
      </c>
      <c r="L35" s="108"/>
      <c r="M35" s="108"/>
      <c r="N35" s="75"/>
      <c r="O35" s="75" t="e">
        <f>'РУП (11 кл.)'!#REF!</f>
        <v>#REF!</v>
      </c>
      <c r="P35" s="75" t="e">
        <f>'РУП (11 кл.)'!#REF!</f>
        <v>#REF!</v>
      </c>
      <c r="Q35" s="75" t="e">
        <f>'РУП (11 кл.)'!#REF!</f>
        <v>#REF!</v>
      </c>
      <c r="R35" s="75" t="e">
        <f>'РУП (11 кл.)'!#REF!</f>
        <v>#REF!</v>
      </c>
      <c r="S35" s="75" t="e">
        <f>'РУП (11 кл.)'!#REF!</f>
        <v>#REF!</v>
      </c>
      <c r="T35" s="75" t="e">
        <f>'РУП (11 кл.)'!#REF!</f>
        <v>#REF!</v>
      </c>
      <c r="U35" s="75"/>
      <c r="V35" s="75"/>
      <c r="W35" s="109" t="e">
        <f t="shared" si="3"/>
        <v>#REF!</v>
      </c>
      <c r="X35" s="43"/>
      <c r="Z35" s="51"/>
      <c r="AE35" s="614"/>
      <c r="AF35" s="75"/>
      <c r="AG35" s="75"/>
      <c r="AH35" s="75"/>
      <c r="AI35" s="75"/>
      <c r="AJ35" s="75"/>
      <c r="AK35" s="75"/>
      <c r="AL35" s="75"/>
      <c r="AM35" s="75"/>
      <c r="AN35" s="536"/>
      <c r="AO35" s="158"/>
    </row>
    <row r="36" spans="1:42" ht="34.9" customHeight="1" x14ac:dyDescent="0.2">
      <c r="A36" s="97" t="s">
        <v>33</v>
      </c>
      <c r="B36" s="49" t="str">
        <f>'РУП (11 кл.)'!B31</f>
        <v>Математический и общий естественнонаучный учебные циклы</v>
      </c>
      <c r="C36" s="1048"/>
      <c r="D36" s="1049"/>
      <c r="E36" s="1049"/>
      <c r="F36" s="1049"/>
      <c r="G36" s="1049"/>
      <c r="H36" s="1050"/>
      <c r="I36" s="74" t="e">
        <f t="shared" ref="I36:N36" si="4">SUM(I38:I42)</f>
        <v>#REF!</v>
      </c>
      <c r="J36" s="74" t="e">
        <f t="shared" si="4"/>
        <v>#REF!</v>
      </c>
      <c r="K36" s="74" t="e">
        <f t="shared" si="4"/>
        <v>#REF!</v>
      </c>
      <c r="L36" s="74">
        <f t="shared" si="4"/>
        <v>0</v>
      </c>
      <c r="M36" s="74">
        <f t="shared" si="4"/>
        <v>0</v>
      </c>
      <c r="N36" s="74">
        <f t="shared" si="4"/>
        <v>0</v>
      </c>
      <c r="O36" s="75">
        <f>'РУП (11 кл.)'!O31</f>
        <v>0</v>
      </c>
      <c r="P36" s="75">
        <f>'РУП (11 кл.)'!P31</f>
        <v>0</v>
      </c>
      <c r="Q36" s="75">
        <f>'РУП (11 кл.)'!Q31</f>
        <v>0</v>
      </c>
      <c r="R36" s="75">
        <f>'РУП (11 кл.)'!R31</f>
        <v>0</v>
      </c>
      <c r="S36" s="75">
        <f>'РУП (11 кл.)'!S31</f>
        <v>0</v>
      </c>
      <c r="T36" s="75">
        <f>'РУП (11 кл.)'!T31</f>
        <v>0</v>
      </c>
      <c r="U36" s="74"/>
      <c r="V36" s="74"/>
      <c r="W36" s="109">
        <f t="shared" si="3"/>
        <v>0</v>
      </c>
      <c r="X36" s="50"/>
      <c r="Z36" s="51"/>
      <c r="AE36" s="361"/>
      <c r="AF36" s="361"/>
      <c r="AG36" s="361"/>
      <c r="AH36" s="75"/>
      <c r="AI36" s="361"/>
      <c r="AJ36" s="361"/>
      <c r="AK36" s="75"/>
      <c r="AL36" s="75"/>
      <c r="AM36" s="361"/>
      <c r="AN36" s="536"/>
      <c r="AO36" s="158"/>
    </row>
    <row r="37" spans="1:42" ht="19.899999999999999" customHeight="1" x14ac:dyDescent="0.2">
      <c r="A37" s="110"/>
      <c r="B37" s="90" t="s">
        <v>107</v>
      </c>
      <c r="C37" s="111"/>
      <c r="D37" s="112"/>
      <c r="E37" s="112"/>
      <c r="F37" s="112"/>
      <c r="G37" s="112"/>
      <c r="H37" s="113"/>
      <c r="I37" s="89"/>
      <c r="J37" s="89"/>
      <c r="K37" s="89" t="e">
        <f>'РУП (11 кл.)'!K31*Z120</f>
        <v>#REF!</v>
      </c>
      <c r="L37" s="89"/>
      <c r="M37" s="89"/>
      <c r="N37" s="89"/>
      <c r="O37" s="91"/>
      <c r="P37" s="91"/>
      <c r="Q37" s="91"/>
      <c r="R37" s="91"/>
      <c r="S37" s="91"/>
      <c r="T37" s="91"/>
      <c r="U37" s="89"/>
      <c r="V37" s="89"/>
      <c r="W37" s="109"/>
      <c r="X37" s="50"/>
      <c r="Z37" s="51"/>
      <c r="AE37" s="538"/>
      <c r="AF37" s="538"/>
      <c r="AG37" s="538"/>
      <c r="AH37" s="538"/>
      <c r="AI37" s="538"/>
      <c r="AJ37" s="538"/>
      <c r="AK37" s="538"/>
      <c r="AL37" s="538"/>
      <c r="AM37" s="538"/>
      <c r="AN37" s="535"/>
      <c r="AO37" s="158"/>
    </row>
    <row r="38" spans="1:42" ht="19.899999999999999" customHeight="1" x14ac:dyDescent="0.3">
      <c r="A38" s="105" t="str">
        <f>ПрУП!A36</f>
        <v>ЕН.01</v>
      </c>
      <c r="B38" s="106">
        <f>'РУП (11 кл.)'!B32</f>
        <v>0</v>
      </c>
      <c r="C38" s="105"/>
      <c r="D38" s="105"/>
      <c r="E38" s="105"/>
      <c r="F38" s="105"/>
      <c r="G38" s="105"/>
      <c r="H38" s="107"/>
      <c r="I38" s="75">
        <f>'РУП (11 кл.)'!I32</f>
        <v>0</v>
      </c>
      <c r="J38" s="108" t="e">
        <f>I38-K38</f>
        <v>#REF!</v>
      </c>
      <c r="K38" s="108" t="e">
        <f>'РУП (11 кл.)'!K32*Z120</f>
        <v>#REF!</v>
      </c>
      <c r="L38" s="108"/>
      <c r="M38" s="108"/>
      <c r="N38" s="75"/>
      <c r="O38" s="75">
        <f>'РУП (11 кл.)'!O32</f>
        <v>0</v>
      </c>
      <c r="P38" s="75">
        <f>'РУП (11 кл.)'!P32</f>
        <v>0</v>
      </c>
      <c r="Q38" s="75">
        <f>'РУП (11 кл.)'!Q32</f>
        <v>0</v>
      </c>
      <c r="R38" s="75">
        <f>'РУП (11 кл.)'!R32</f>
        <v>54</v>
      </c>
      <c r="S38" s="75">
        <f>'РУП (11 кл.)'!S32</f>
        <v>0</v>
      </c>
      <c r="T38" s="75">
        <f>'РУП (11 кл.)'!T32</f>
        <v>0</v>
      </c>
      <c r="U38" s="75"/>
      <c r="V38" s="75"/>
      <c r="W38" s="109">
        <f t="shared" si="3"/>
        <v>54</v>
      </c>
      <c r="X38" s="43"/>
      <c r="Z38" s="51"/>
      <c r="AE38" s="361"/>
      <c r="AF38" s="361"/>
      <c r="AG38" s="361"/>
      <c r="AH38" s="75"/>
      <c r="AI38" s="361"/>
      <c r="AJ38" s="361"/>
      <c r="AK38" s="75"/>
      <c r="AL38" s="75"/>
      <c r="AM38" s="361"/>
      <c r="AN38" s="536"/>
      <c r="AO38" s="158"/>
    </row>
    <row r="39" spans="1:42" ht="19.899999999999999" customHeight="1" x14ac:dyDescent="0.3">
      <c r="A39" s="105" t="str">
        <f>ПрУП!A37</f>
        <v>ЕН.02</v>
      </c>
      <c r="B39" s="106">
        <f>'РУП (11 кл.)'!B33</f>
        <v>0</v>
      </c>
      <c r="C39" s="105"/>
      <c r="D39" s="105"/>
      <c r="E39" s="105"/>
      <c r="F39" s="105"/>
      <c r="G39" s="105"/>
      <c r="H39" s="107"/>
      <c r="I39" s="75">
        <f>'РУП (11 кл.)'!I33</f>
        <v>0</v>
      </c>
      <c r="J39" s="108" t="e">
        <f>I39-K39</f>
        <v>#REF!</v>
      </c>
      <c r="K39" s="108" t="e">
        <f>'РУП (11 кл.)'!K33*Z120</f>
        <v>#REF!</v>
      </c>
      <c r="L39" s="108"/>
      <c r="M39" s="108"/>
      <c r="N39" s="75"/>
      <c r="O39" s="75">
        <f>'РУП (11 кл.)'!O33</f>
        <v>32</v>
      </c>
      <c r="P39" s="75">
        <f>'РУП (11 кл.)'!P33</f>
        <v>22</v>
      </c>
      <c r="Q39" s="75">
        <f>'РУП (11 кл.)'!Q33</f>
        <v>0</v>
      </c>
      <c r="R39" s="75">
        <f>'РУП (11 кл.)'!R33</f>
        <v>0</v>
      </c>
      <c r="S39" s="75">
        <f>'РУП (11 кл.)'!S33</f>
        <v>0</v>
      </c>
      <c r="T39" s="75">
        <f>'РУП (11 кл.)'!T33</f>
        <v>0</v>
      </c>
      <c r="U39" s="75"/>
      <c r="V39" s="75"/>
      <c r="W39" s="109">
        <f t="shared" si="3"/>
        <v>54</v>
      </c>
      <c r="X39" s="43"/>
      <c r="Z39" s="51"/>
      <c r="AE39" s="361"/>
      <c r="AF39" s="361"/>
      <c r="AG39" s="361"/>
      <c r="AH39" s="75"/>
      <c r="AI39" s="361"/>
      <c r="AJ39" s="361"/>
      <c r="AK39" s="75"/>
      <c r="AL39" s="75"/>
      <c r="AM39" s="361"/>
      <c r="AN39" s="536"/>
      <c r="AO39" s="158"/>
    </row>
    <row r="40" spans="1:42" ht="19.899999999999999" customHeight="1" x14ac:dyDescent="0.3">
      <c r="A40" s="105" t="e">
        <f>ПрУП!#REF!</f>
        <v>#REF!</v>
      </c>
      <c r="B40" s="106" t="e">
        <f>'РУП (11 кл.)'!#REF!</f>
        <v>#REF!</v>
      </c>
      <c r="C40" s="105"/>
      <c r="D40" s="105"/>
      <c r="E40" s="105"/>
      <c r="F40" s="105"/>
      <c r="G40" s="105"/>
      <c r="H40" s="107"/>
      <c r="I40" s="75" t="e">
        <f>'РУП (11 кл.)'!#REF!</f>
        <v>#REF!</v>
      </c>
      <c r="J40" s="108" t="e">
        <f>I40-K40</f>
        <v>#REF!</v>
      </c>
      <c r="K40" s="108" t="e">
        <f>'РУП (11 кл.)'!#REF!*Z120</f>
        <v>#REF!</v>
      </c>
      <c r="L40" s="108"/>
      <c r="M40" s="108"/>
      <c r="N40" s="75"/>
      <c r="O40" s="75" t="e">
        <f>'РУП (11 кл.)'!#REF!</f>
        <v>#REF!</v>
      </c>
      <c r="P40" s="75" t="e">
        <f>'РУП (11 кл.)'!#REF!</f>
        <v>#REF!</v>
      </c>
      <c r="Q40" s="75" t="e">
        <f>'РУП (11 кл.)'!#REF!</f>
        <v>#REF!</v>
      </c>
      <c r="R40" s="75" t="e">
        <f>'РУП (11 кл.)'!#REF!</f>
        <v>#REF!</v>
      </c>
      <c r="S40" s="75" t="e">
        <f>'РУП (11 кл.)'!#REF!</f>
        <v>#REF!</v>
      </c>
      <c r="T40" s="75" t="e">
        <f>'РУП (11 кл.)'!#REF!</f>
        <v>#REF!</v>
      </c>
      <c r="U40" s="75"/>
      <c r="V40" s="75"/>
      <c r="W40" s="109" t="e">
        <f t="shared" si="3"/>
        <v>#REF!</v>
      </c>
      <c r="X40" s="43"/>
      <c r="Z40" s="51"/>
      <c r="AE40" s="75"/>
      <c r="AF40" s="75"/>
      <c r="AG40" s="75"/>
      <c r="AH40" s="75"/>
      <c r="AI40" s="75"/>
      <c r="AJ40" s="75"/>
      <c r="AK40" s="75"/>
      <c r="AL40" s="75"/>
      <c r="AM40" s="75"/>
      <c r="AN40" s="536"/>
      <c r="AO40" s="158"/>
    </row>
    <row r="41" spans="1:42" ht="19.899999999999999" customHeight="1" x14ac:dyDescent="0.3">
      <c r="A41" s="105" t="e">
        <f>ПрУП!#REF!</f>
        <v>#REF!</v>
      </c>
      <c r="B41" s="106" t="e">
        <f>'РУП (11 кл.)'!#REF!</f>
        <v>#REF!</v>
      </c>
      <c r="C41" s="105"/>
      <c r="D41" s="105"/>
      <c r="E41" s="105"/>
      <c r="F41" s="105"/>
      <c r="G41" s="105"/>
      <c r="H41" s="107"/>
      <c r="I41" s="75" t="e">
        <f>'РУП (11 кл.)'!#REF!</f>
        <v>#REF!</v>
      </c>
      <c r="J41" s="108" t="e">
        <f>I41-K41</f>
        <v>#REF!</v>
      </c>
      <c r="K41" s="108" t="e">
        <f>'РУП (11 кл.)'!#REF!*Z120</f>
        <v>#REF!</v>
      </c>
      <c r="L41" s="75"/>
      <c r="M41" s="75"/>
      <c r="N41" s="75"/>
      <c r="O41" s="75" t="e">
        <f>'РУП (11 кл.)'!#REF!</f>
        <v>#REF!</v>
      </c>
      <c r="P41" s="75" t="e">
        <f>'РУП (11 кл.)'!#REF!</f>
        <v>#REF!</v>
      </c>
      <c r="Q41" s="75" t="e">
        <f>'РУП (11 кл.)'!#REF!</f>
        <v>#REF!</v>
      </c>
      <c r="R41" s="75" t="e">
        <f>'РУП (11 кл.)'!#REF!</f>
        <v>#REF!</v>
      </c>
      <c r="S41" s="75" t="e">
        <f>'РУП (11 кл.)'!#REF!</f>
        <v>#REF!</v>
      </c>
      <c r="T41" s="75" t="e">
        <f>'РУП (11 кл.)'!#REF!</f>
        <v>#REF!</v>
      </c>
      <c r="U41" s="75"/>
      <c r="V41" s="75"/>
      <c r="W41" s="109" t="e">
        <f t="shared" si="3"/>
        <v>#REF!</v>
      </c>
      <c r="X41" s="43"/>
      <c r="Z41" s="51"/>
      <c r="AE41" s="75"/>
      <c r="AF41" s="75"/>
      <c r="AG41" s="75"/>
      <c r="AH41" s="75"/>
      <c r="AI41" s="75"/>
      <c r="AJ41" s="75"/>
      <c r="AK41" s="75"/>
      <c r="AL41" s="75"/>
      <c r="AM41" s="75"/>
      <c r="AN41" s="536"/>
      <c r="AO41" s="158"/>
    </row>
    <row r="42" spans="1:42" ht="19.899999999999999" customHeight="1" x14ac:dyDescent="0.3">
      <c r="A42" s="105" t="e">
        <f>ПрУП!#REF!</f>
        <v>#REF!</v>
      </c>
      <c r="B42" s="106" t="e">
        <f>'РУП (11 кл.)'!#REF!</f>
        <v>#REF!</v>
      </c>
      <c r="C42" s="105"/>
      <c r="D42" s="105"/>
      <c r="E42" s="105"/>
      <c r="F42" s="105"/>
      <c r="G42" s="105"/>
      <c r="H42" s="107"/>
      <c r="I42" s="75" t="e">
        <f>'РУП (11 кл.)'!#REF!</f>
        <v>#REF!</v>
      </c>
      <c r="J42" s="108" t="e">
        <f>I42-K42</f>
        <v>#REF!</v>
      </c>
      <c r="K42" s="108" t="e">
        <f>'РУП (11 кл.)'!#REF!*Z120</f>
        <v>#REF!</v>
      </c>
      <c r="L42" s="75"/>
      <c r="M42" s="75"/>
      <c r="N42" s="75"/>
      <c r="O42" s="75" t="e">
        <f>'РУП (11 кл.)'!#REF!</f>
        <v>#REF!</v>
      </c>
      <c r="P42" s="75" t="e">
        <f>'РУП (11 кл.)'!#REF!</f>
        <v>#REF!</v>
      </c>
      <c r="Q42" s="75" t="e">
        <f>'РУП (11 кл.)'!#REF!</f>
        <v>#REF!</v>
      </c>
      <c r="R42" s="75" t="e">
        <f>'РУП (11 кл.)'!#REF!</f>
        <v>#REF!</v>
      </c>
      <c r="S42" s="75" t="e">
        <f>'РУП (11 кл.)'!#REF!</f>
        <v>#REF!</v>
      </c>
      <c r="T42" s="75" t="e">
        <f>'РУП (11 кл.)'!#REF!</f>
        <v>#REF!</v>
      </c>
      <c r="U42" s="75"/>
      <c r="V42" s="75"/>
      <c r="W42" s="109" t="e">
        <f t="shared" si="3"/>
        <v>#REF!</v>
      </c>
      <c r="X42" s="43"/>
      <c r="Z42" s="51"/>
      <c r="AE42" s="361"/>
      <c r="AF42" s="361"/>
      <c r="AG42" s="361"/>
      <c r="AH42" s="75"/>
      <c r="AI42" s="361"/>
      <c r="AJ42" s="361"/>
      <c r="AK42" s="75"/>
      <c r="AL42" s="75"/>
      <c r="AM42" s="361"/>
      <c r="AN42" s="536"/>
      <c r="AO42" s="158"/>
    </row>
    <row r="43" spans="1:42" ht="42.6" customHeight="1" x14ac:dyDescent="0.2">
      <c r="A43" s="97" t="s">
        <v>29</v>
      </c>
      <c r="B43" s="149" t="str">
        <f>'РУП (11 кл.)'!B35</f>
        <v>Профессиональный учебный цикл</v>
      </c>
      <c r="C43" s="1048"/>
      <c r="D43" s="1049"/>
      <c r="E43" s="1049"/>
      <c r="F43" s="1049"/>
      <c r="G43" s="1049"/>
      <c r="H43" s="1050"/>
      <c r="I43" s="74" t="e">
        <f t="shared" ref="I43:N43" si="5">I45+I74</f>
        <v>#REF!</v>
      </c>
      <c r="J43" s="74" t="e">
        <f t="shared" si="5"/>
        <v>#REF!</v>
      </c>
      <c r="K43" s="74" t="e">
        <f t="shared" si="5"/>
        <v>#REF!</v>
      </c>
      <c r="L43" s="74" t="e">
        <f t="shared" si="5"/>
        <v>#REF!</v>
      </c>
      <c r="M43" s="74" t="e">
        <f t="shared" si="5"/>
        <v>#REF!</v>
      </c>
      <c r="N43" s="74" t="e">
        <f t="shared" si="5"/>
        <v>#REF!</v>
      </c>
      <c r="O43" s="75">
        <f>'РУП (11 кл.)'!O35</f>
        <v>0</v>
      </c>
      <c r="P43" s="75">
        <f>'РУП (11 кл.)'!P35</f>
        <v>0</v>
      </c>
      <c r="Q43" s="75">
        <f>'РУП (11 кл.)'!Q35</f>
        <v>0</v>
      </c>
      <c r="R43" s="75">
        <f>'РУП (11 кл.)'!R35</f>
        <v>0</v>
      </c>
      <c r="S43" s="75">
        <f>'РУП (11 кл.)'!S35</f>
        <v>0</v>
      </c>
      <c r="T43" s="75">
        <f>'РУП (11 кл.)'!T35</f>
        <v>0</v>
      </c>
      <c r="U43" s="75"/>
      <c r="V43" s="75"/>
      <c r="W43" s="109">
        <f t="shared" si="3"/>
        <v>0</v>
      </c>
      <c r="X43" s="53"/>
      <c r="Z43" s="51"/>
      <c r="AE43" s="538"/>
      <c r="AF43" s="538"/>
      <c r="AG43" s="538"/>
      <c r="AH43" s="538"/>
      <c r="AI43" s="538"/>
      <c r="AJ43" s="538"/>
      <c r="AK43" s="538"/>
      <c r="AL43" s="538"/>
      <c r="AM43" s="538"/>
      <c r="AN43" s="535"/>
      <c r="AO43" s="158"/>
    </row>
    <row r="44" spans="1:42" ht="19.899999999999999" customHeight="1" x14ac:dyDescent="0.2">
      <c r="A44" s="110"/>
      <c r="B44" s="90" t="s">
        <v>107</v>
      </c>
      <c r="C44" s="111"/>
      <c r="D44" s="112"/>
      <c r="E44" s="112"/>
      <c r="F44" s="112"/>
      <c r="G44" s="112"/>
      <c r="H44" s="113"/>
      <c r="I44" s="89"/>
      <c r="J44" s="89"/>
      <c r="K44" s="89" t="e">
        <f>'РУП (11 кл.)'!K35*Z120</f>
        <v>#REF!</v>
      </c>
      <c r="L44" s="89"/>
      <c r="M44" s="89"/>
      <c r="N44" s="89"/>
      <c r="O44" s="91"/>
      <c r="P44" s="91"/>
      <c r="Q44" s="91"/>
      <c r="R44" s="91"/>
      <c r="S44" s="91"/>
      <c r="T44" s="91"/>
      <c r="U44" s="91"/>
      <c r="V44" s="91"/>
      <c r="W44" s="109"/>
      <c r="X44" s="53"/>
      <c r="Z44" s="51"/>
      <c r="AE44" s="361"/>
      <c r="AF44" s="361"/>
      <c r="AG44" s="361"/>
      <c r="AH44" s="75"/>
      <c r="AI44" s="361"/>
      <c r="AJ44" s="361"/>
      <c r="AK44" s="75"/>
      <c r="AL44" s="75"/>
      <c r="AM44" s="361"/>
      <c r="AN44" s="536"/>
      <c r="AO44" s="158"/>
    </row>
    <row r="45" spans="1:42" ht="19.899999999999999" customHeight="1" x14ac:dyDescent="0.2">
      <c r="A45" s="97" t="s">
        <v>28</v>
      </c>
      <c r="B45" s="49" t="str">
        <f>'РУП (11 кл.)'!B36</f>
        <v>Общепрофессиональные дисциплины</v>
      </c>
      <c r="C45" s="1048"/>
      <c r="D45" s="1049"/>
      <c r="E45" s="1049"/>
      <c r="F45" s="1049"/>
      <c r="G45" s="1049"/>
      <c r="H45" s="1050"/>
      <c r="I45" s="74" t="e">
        <f t="shared" ref="I45:N45" si="6">SUM(I47:I73)</f>
        <v>#REF!</v>
      </c>
      <c r="J45" s="74" t="e">
        <f t="shared" si="6"/>
        <v>#REF!</v>
      </c>
      <c r="K45" s="74" t="e">
        <f t="shared" si="6"/>
        <v>#REF!</v>
      </c>
      <c r="L45" s="74">
        <f t="shared" si="6"/>
        <v>0</v>
      </c>
      <c r="M45" s="74">
        <f t="shared" si="6"/>
        <v>0</v>
      </c>
      <c r="N45" s="74">
        <f t="shared" si="6"/>
        <v>0</v>
      </c>
      <c r="O45" s="75">
        <f>'РУП (11 кл.)'!O36</f>
        <v>0</v>
      </c>
      <c r="P45" s="75">
        <f>'РУП (11 кл.)'!P36</f>
        <v>0</v>
      </c>
      <c r="Q45" s="75">
        <f>'РУП (11 кл.)'!Q36</f>
        <v>0</v>
      </c>
      <c r="R45" s="75">
        <f>'РУП (11 кл.)'!R36</f>
        <v>0</v>
      </c>
      <c r="S45" s="75">
        <f>'РУП (11 кл.)'!S36</f>
        <v>0</v>
      </c>
      <c r="T45" s="75">
        <f>'РУП (11 кл.)'!T36</f>
        <v>0</v>
      </c>
      <c r="U45" s="74"/>
      <c r="V45" s="74"/>
      <c r="W45" s="109">
        <f t="shared" si="3"/>
        <v>0</v>
      </c>
      <c r="X45" s="54"/>
      <c r="Z45" s="51"/>
      <c r="AE45" s="75"/>
      <c r="AF45" s="75"/>
      <c r="AG45" s="75"/>
      <c r="AH45" s="75"/>
      <c r="AI45" s="75"/>
      <c r="AJ45" s="75"/>
      <c r="AK45" s="75"/>
      <c r="AL45" s="75"/>
      <c r="AM45" s="75"/>
      <c r="AN45" s="536"/>
      <c r="AO45" s="158"/>
    </row>
    <row r="46" spans="1:42" s="477" customFormat="1" ht="19.899999999999999" customHeight="1" x14ac:dyDescent="0.2">
      <c r="A46" s="492"/>
      <c r="B46" s="509" t="s">
        <v>107</v>
      </c>
      <c r="C46" s="510"/>
      <c r="D46" s="511"/>
      <c r="E46" s="511"/>
      <c r="F46" s="511"/>
      <c r="G46" s="511"/>
      <c r="H46" s="512"/>
      <c r="I46" s="488"/>
      <c r="J46" s="488"/>
      <c r="K46" s="488" t="e">
        <f>'РУП (11 кл.)'!K36*Z120</f>
        <v>#REF!</v>
      </c>
      <c r="L46" s="488"/>
      <c r="M46" s="488"/>
      <c r="N46" s="488"/>
      <c r="O46" s="474"/>
      <c r="P46" s="474"/>
      <c r="Q46" s="474"/>
      <c r="R46" s="474"/>
      <c r="S46" s="474"/>
      <c r="T46" s="474"/>
      <c r="U46" s="488"/>
      <c r="V46" s="488"/>
      <c r="W46" s="475"/>
      <c r="X46" s="513"/>
      <c r="Z46" s="493"/>
      <c r="AC46" s="45"/>
      <c r="AD46" s="45"/>
      <c r="AE46" s="361"/>
      <c r="AF46" s="361"/>
      <c r="AG46" s="361"/>
      <c r="AH46" s="75"/>
      <c r="AI46" s="361"/>
      <c r="AJ46" s="361"/>
      <c r="AK46" s="75"/>
      <c r="AL46" s="75"/>
      <c r="AM46" s="361"/>
      <c r="AN46" s="536"/>
      <c r="AO46" s="158"/>
      <c r="AP46" s="45"/>
    </row>
    <row r="47" spans="1:42" s="440" customFormat="1" ht="19.899999999999999" customHeight="1" x14ac:dyDescent="0.3">
      <c r="A47" s="514" t="str">
        <f>ПрУП!A45</f>
        <v>ОП.01</v>
      </c>
      <c r="B47" s="515">
        <f>'РУП (11 кл.)'!B37</f>
        <v>0</v>
      </c>
      <c r="C47" s="514"/>
      <c r="D47" s="514"/>
      <c r="E47" s="514"/>
      <c r="F47" s="514"/>
      <c r="G47" s="514"/>
      <c r="H47" s="516"/>
      <c r="I47" s="517">
        <f>'РУП (11 кл.)'!I37</f>
        <v>0</v>
      </c>
      <c r="J47" s="518" t="e">
        <f>I47-K47</f>
        <v>#REF!</v>
      </c>
      <c r="K47" s="518" t="e">
        <f>'РУП (11 кл.)'!K37*Z120</f>
        <v>#REF!</v>
      </c>
      <c r="L47" s="518"/>
      <c r="M47" s="518"/>
      <c r="N47" s="518"/>
      <c r="O47" s="517">
        <f>'РУП (11 кл.)'!O37</f>
        <v>48</v>
      </c>
      <c r="P47" s="517">
        <f>'РУП (11 кл.)'!P37</f>
        <v>42</v>
      </c>
      <c r="Q47" s="517">
        <f>'РУП (11 кл.)'!Q37</f>
        <v>0</v>
      </c>
      <c r="R47" s="517">
        <f>'РУП (11 кл.)'!R37</f>
        <v>0</v>
      </c>
      <c r="S47" s="517">
        <f>'РУП (11 кл.)'!S37</f>
        <v>0</v>
      </c>
      <c r="T47" s="517">
        <f>'РУП (11 кл.)'!T37</f>
        <v>0</v>
      </c>
      <c r="U47" s="517"/>
      <c r="V47" s="517"/>
      <c r="W47" s="519">
        <f t="shared" si="3"/>
        <v>90</v>
      </c>
      <c r="X47" s="520"/>
      <c r="Z47" s="521"/>
      <c r="AC47" s="45"/>
      <c r="AD47" s="45"/>
      <c r="AE47" s="538"/>
      <c r="AF47" s="540"/>
      <c r="AG47" s="540"/>
      <c r="AH47" s="540"/>
      <c r="AI47" s="540"/>
      <c r="AJ47" s="540"/>
      <c r="AK47" s="540"/>
      <c r="AL47" s="540"/>
      <c r="AM47" s="540"/>
      <c r="AN47" s="536"/>
      <c r="AO47" s="158"/>
      <c r="AP47" s="45"/>
    </row>
    <row r="48" spans="1:42" ht="19.899999999999999" customHeight="1" x14ac:dyDescent="0.3">
      <c r="A48" s="105" t="str">
        <f>ПрУП!A46</f>
        <v>ОП.02</v>
      </c>
      <c r="B48" s="106">
        <f>'РУП (11 кл.)'!B38</f>
        <v>0</v>
      </c>
      <c r="C48" s="105"/>
      <c r="D48" s="105"/>
      <c r="E48" s="105"/>
      <c r="F48" s="105"/>
      <c r="G48" s="105"/>
      <c r="H48" s="107"/>
      <c r="I48" s="75">
        <f>'РУП (11 кл.)'!I38</f>
        <v>0</v>
      </c>
      <c r="J48" s="108" t="e">
        <f t="shared" ref="J48:J73" si="7">I48-K48</f>
        <v>#REF!</v>
      </c>
      <c r="K48" s="108" t="e">
        <f>'РУП (11 кл.)'!K38*Z120</f>
        <v>#REF!</v>
      </c>
      <c r="L48" s="108"/>
      <c r="M48" s="108"/>
      <c r="N48" s="108"/>
      <c r="O48" s="75">
        <f>'РУП (11 кл.)'!O38</f>
        <v>0</v>
      </c>
      <c r="P48" s="75">
        <f>'РУП (11 кл.)'!P38</f>
        <v>0</v>
      </c>
      <c r="Q48" s="75">
        <f>'РУП (11 кл.)'!Q38</f>
        <v>62</v>
      </c>
      <c r="R48" s="75">
        <f>'РУП (11 кл.)'!R38</f>
        <v>56</v>
      </c>
      <c r="S48" s="75">
        <f>'РУП (11 кл.)'!S38</f>
        <v>0</v>
      </c>
      <c r="T48" s="75">
        <f>'РУП (11 кл.)'!T38</f>
        <v>0</v>
      </c>
      <c r="U48" s="75"/>
      <c r="V48" s="75"/>
      <c r="W48" s="109">
        <f t="shared" si="3"/>
        <v>118</v>
      </c>
      <c r="X48" s="43"/>
      <c r="Z48" s="51"/>
      <c r="AE48" s="158"/>
      <c r="AF48" s="158"/>
      <c r="AG48" s="158"/>
      <c r="AH48" s="158"/>
      <c r="AI48" s="158"/>
      <c r="AK48" s="158"/>
      <c r="AL48" s="158"/>
      <c r="AM48" s="158"/>
      <c r="AN48" s="158"/>
    </row>
    <row r="49" spans="1:42" ht="19.899999999999999" customHeight="1" x14ac:dyDescent="0.3">
      <c r="A49" s="105" t="str">
        <f>ПрУП!A47</f>
        <v>ОП.03</v>
      </c>
      <c r="B49" s="106">
        <f>'РУП (11 кл.)'!B39</f>
        <v>0</v>
      </c>
      <c r="C49" s="105"/>
      <c r="D49" s="105"/>
      <c r="E49" s="105"/>
      <c r="F49" s="105"/>
      <c r="G49" s="105"/>
      <c r="H49" s="107"/>
      <c r="I49" s="75">
        <f>'РУП (11 кл.)'!I39</f>
        <v>0</v>
      </c>
      <c r="J49" s="108" t="e">
        <f t="shared" si="7"/>
        <v>#REF!</v>
      </c>
      <c r="K49" s="108" t="e">
        <f>'РУП (11 кл.)'!K39*Z120</f>
        <v>#REF!</v>
      </c>
      <c r="L49" s="108"/>
      <c r="M49" s="108"/>
      <c r="N49" s="108"/>
      <c r="O49" s="75">
        <f>'РУП (11 кл.)'!O39</f>
        <v>52</v>
      </c>
      <c r="P49" s="75">
        <f>'РУП (11 кл.)'!P39</f>
        <v>48</v>
      </c>
      <c r="Q49" s="75">
        <f>'РУП (11 кл.)'!Q39</f>
        <v>0</v>
      </c>
      <c r="R49" s="75">
        <f>'РУП (11 кл.)'!R39</f>
        <v>0</v>
      </c>
      <c r="S49" s="75">
        <f>'РУП (11 кл.)'!S39</f>
        <v>0</v>
      </c>
      <c r="T49" s="75">
        <f>'РУП (11 кл.)'!T39</f>
        <v>0</v>
      </c>
      <c r="U49" s="75"/>
      <c r="V49" s="75"/>
      <c r="W49" s="109">
        <f t="shared" si="3"/>
        <v>100</v>
      </c>
      <c r="X49" s="43"/>
      <c r="Z49" s="51"/>
    </row>
    <row r="50" spans="1:42" ht="19.899999999999999" customHeight="1" thickBot="1" x14ac:dyDescent="0.35">
      <c r="A50" s="105" t="str">
        <f>ПрУП!A48</f>
        <v>ОП.04</v>
      </c>
      <c r="B50" s="106">
        <f>'РУП (11 кл.)'!B40</f>
        <v>0</v>
      </c>
      <c r="C50" s="105"/>
      <c r="D50" s="105"/>
      <c r="E50" s="105"/>
      <c r="F50" s="105"/>
      <c r="G50" s="105"/>
      <c r="H50" s="107"/>
      <c r="I50" s="75">
        <f>'РУП (11 кл.)'!I40</f>
        <v>0</v>
      </c>
      <c r="J50" s="108" t="e">
        <f t="shared" si="7"/>
        <v>#REF!</v>
      </c>
      <c r="K50" s="108" t="e">
        <f>'РУП (11 кл.)'!K40*Z120</f>
        <v>#REF!</v>
      </c>
      <c r="L50" s="108"/>
      <c r="M50" s="108"/>
      <c r="N50" s="108"/>
      <c r="O50" s="75">
        <f>'РУП (11 кл.)'!O40</f>
        <v>32</v>
      </c>
      <c r="P50" s="75">
        <f>'РУП (11 кл.)'!P40</f>
        <v>28</v>
      </c>
      <c r="Q50" s="75">
        <f>'РУП (11 кл.)'!Q40</f>
        <v>0</v>
      </c>
      <c r="R50" s="75">
        <f>'РУП (11 кл.)'!R40</f>
        <v>0</v>
      </c>
      <c r="S50" s="75">
        <f>'РУП (11 кл.)'!S40</f>
        <v>0</v>
      </c>
      <c r="T50" s="75">
        <f>'РУП (11 кл.)'!T40</f>
        <v>0</v>
      </c>
      <c r="U50" s="75"/>
      <c r="V50" s="75"/>
      <c r="W50" s="109">
        <f t="shared" si="3"/>
        <v>60</v>
      </c>
      <c r="X50" s="43"/>
      <c r="Z50" s="51"/>
    </row>
    <row r="51" spans="1:42" ht="19.899999999999999" customHeight="1" thickBot="1" x14ac:dyDescent="0.35">
      <c r="A51" s="105" t="str">
        <f>ПрУП!A49</f>
        <v>ОП.05</v>
      </c>
      <c r="B51" s="106">
        <f>'РУП (11 кл.)'!B41</f>
        <v>0</v>
      </c>
      <c r="C51" s="105"/>
      <c r="D51" s="105"/>
      <c r="E51" s="105"/>
      <c r="F51" s="105"/>
      <c r="G51" s="105"/>
      <c r="H51" s="107"/>
      <c r="I51" s="75">
        <f>'РУП (11 кл.)'!I41</f>
        <v>0</v>
      </c>
      <c r="J51" s="108" t="e">
        <f t="shared" si="7"/>
        <v>#REF!</v>
      </c>
      <c r="K51" s="108" t="e">
        <f>'РУП (11 кл.)'!K41*Z120</f>
        <v>#REF!</v>
      </c>
      <c r="L51" s="108"/>
      <c r="M51" s="108"/>
      <c r="N51" s="108"/>
      <c r="O51" s="75">
        <f>'РУП (11 кл.)'!O41</f>
        <v>32</v>
      </c>
      <c r="P51" s="75">
        <f>'РУП (11 кл.)'!P41</f>
        <v>28</v>
      </c>
      <c r="Q51" s="75">
        <f>'РУП (11 кл.)'!Q41</f>
        <v>0</v>
      </c>
      <c r="R51" s="75">
        <f>'РУП (11 кл.)'!R41</f>
        <v>0</v>
      </c>
      <c r="S51" s="75">
        <f>'РУП (11 кл.)'!S41</f>
        <v>0</v>
      </c>
      <c r="T51" s="75">
        <f>'РУП (11 кл.)'!T41</f>
        <v>0</v>
      </c>
      <c r="U51" s="75"/>
      <c r="V51" s="75"/>
      <c r="W51" s="109">
        <f t="shared" si="3"/>
        <v>60</v>
      </c>
      <c r="X51" s="52"/>
      <c r="Z51" s="51"/>
      <c r="AE51" s="656"/>
      <c r="AF51" s="657"/>
      <c r="AG51" s="657"/>
      <c r="AH51" s="657"/>
      <c r="AI51" s="657"/>
      <c r="AJ51" s="657"/>
      <c r="AK51" s="657"/>
      <c r="AL51" s="657"/>
      <c r="AM51" s="657"/>
      <c r="AN51" s="658"/>
    </row>
    <row r="52" spans="1:42" ht="19.899999999999999" customHeight="1" thickBot="1" x14ac:dyDescent="0.35">
      <c r="A52" s="105" t="str">
        <f>ПрУП!A50</f>
        <v>ОП.06</v>
      </c>
      <c r="B52" s="106">
        <f>'РУП (11 кл.)'!B42</f>
        <v>0</v>
      </c>
      <c r="C52" s="105"/>
      <c r="D52" s="105"/>
      <c r="E52" s="105"/>
      <c r="F52" s="105"/>
      <c r="G52" s="105"/>
      <c r="H52" s="107"/>
      <c r="I52" s="75">
        <f>'РУП (11 кл.)'!I42</f>
        <v>0</v>
      </c>
      <c r="J52" s="108" t="e">
        <f t="shared" si="7"/>
        <v>#REF!</v>
      </c>
      <c r="K52" s="108" t="e">
        <f>'РУП (11 кл.)'!K42*Z120</f>
        <v>#REF!</v>
      </c>
      <c r="L52" s="108"/>
      <c r="M52" s="108"/>
      <c r="N52" s="108"/>
      <c r="O52" s="75">
        <f>'РУП (11 кл.)'!O42</f>
        <v>0</v>
      </c>
      <c r="P52" s="75">
        <f>'РУП (11 кл.)'!P42</f>
        <v>0</v>
      </c>
      <c r="Q52" s="75">
        <f>'РУП (11 кл.)'!Q42</f>
        <v>36</v>
      </c>
      <c r="R52" s="75">
        <f>'РУП (11 кл.)'!R42</f>
        <v>0</v>
      </c>
      <c r="S52" s="75">
        <f>'РУП (11 кл.)'!S42</f>
        <v>0</v>
      </c>
      <c r="T52" s="75">
        <f>'РУП (11 кл.)'!T42</f>
        <v>0</v>
      </c>
      <c r="U52" s="75"/>
      <c r="V52" s="75"/>
      <c r="W52" s="109">
        <f t="shared" si="3"/>
        <v>36</v>
      </c>
      <c r="X52" s="52"/>
      <c r="Z52" s="51"/>
      <c r="AE52" s="659"/>
      <c r="AF52" s="660"/>
      <c r="AG52" s="660"/>
      <c r="AH52" s="660"/>
      <c r="AI52" s="660"/>
      <c r="AJ52" s="660"/>
      <c r="AK52" s="660"/>
      <c r="AL52" s="660"/>
      <c r="AM52" s="660"/>
      <c r="AN52" s="653"/>
    </row>
    <row r="53" spans="1:42" ht="19.899999999999999" customHeight="1" thickBot="1" x14ac:dyDescent="0.35">
      <c r="A53" s="105" t="str">
        <f>ПрУП!A51</f>
        <v>ОП.07</v>
      </c>
      <c r="B53" s="106">
        <f>'РУП (11 кл.)'!B43</f>
        <v>0</v>
      </c>
      <c r="C53" s="105"/>
      <c r="D53" s="105"/>
      <c r="E53" s="105"/>
      <c r="F53" s="105"/>
      <c r="G53" s="105"/>
      <c r="H53" s="107"/>
      <c r="I53" s="75">
        <f>'РУП (11 кл.)'!I43</f>
        <v>0</v>
      </c>
      <c r="J53" s="108" t="e">
        <f t="shared" si="7"/>
        <v>#REF!</v>
      </c>
      <c r="K53" s="108" t="e">
        <f>'РУП (11 кл.)'!K43*Z120</f>
        <v>#REF!</v>
      </c>
      <c r="L53" s="108"/>
      <c r="M53" s="108"/>
      <c r="N53" s="108"/>
      <c r="O53" s="75">
        <f>'РУП (11 кл.)'!O43</f>
        <v>0</v>
      </c>
      <c r="P53" s="75">
        <f>'РУП (11 кл.)'!P43</f>
        <v>0</v>
      </c>
      <c r="Q53" s="75">
        <f>'РУП (11 кл.)'!Q43</f>
        <v>0</v>
      </c>
      <c r="R53" s="75">
        <f>'РУП (11 кл.)'!R43</f>
        <v>0</v>
      </c>
      <c r="S53" s="75">
        <f>'РУП (11 кл.)'!S43</f>
        <v>0</v>
      </c>
      <c r="T53" s="75">
        <f>'РУП (11 кл.)'!T43</f>
        <v>40</v>
      </c>
      <c r="U53" s="75"/>
      <c r="V53" s="75"/>
      <c r="W53" s="109">
        <f t="shared" si="3"/>
        <v>40</v>
      </c>
      <c r="X53" s="43"/>
      <c r="Z53" s="51"/>
      <c r="AE53" s="659"/>
      <c r="AF53" s="660"/>
      <c r="AG53" s="660"/>
      <c r="AH53" s="660"/>
      <c r="AI53" s="660"/>
      <c r="AJ53" s="660"/>
      <c r="AK53" s="660"/>
      <c r="AL53" s="660"/>
      <c r="AM53" s="660"/>
      <c r="AN53" s="653"/>
    </row>
    <row r="54" spans="1:42" s="440" customFormat="1" ht="19.899999999999999" customHeight="1" thickBot="1" x14ac:dyDescent="0.35">
      <c r="A54" s="514" t="str">
        <f>ПрУП!A52</f>
        <v>ОП.08</v>
      </c>
      <c r="B54" s="515">
        <f>'РУП (11 кл.)'!B44</f>
        <v>0</v>
      </c>
      <c r="C54" s="514"/>
      <c r="D54" s="514"/>
      <c r="E54" s="514"/>
      <c r="F54" s="514"/>
      <c r="G54" s="514"/>
      <c r="H54" s="516"/>
      <c r="I54" s="517">
        <f>'РУП (11 кл.)'!I44</f>
        <v>0</v>
      </c>
      <c r="J54" s="518" t="e">
        <f t="shared" si="7"/>
        <v>#REF!</v>
      </c>
      <c r="K54" s="518" t="e">
        <f>'РУП (11 кл.)'!K44*Z120</f>
        <v>#REF!</v>
      </c>
      <c r="L54" s="518"/>
      <c r="M54" s="518"/>
      <c r="N54" s="518"/>
      <c r="O54" s="517">
        <f>'РУП (11 кл.)'!O44</f>
        <v>0</v>
      </c>
      <c r="P54" s="517">
        <f>'РУП (11 кл.)'!P44</f>
        <v>0</v>
      </c>
      <c r="Q54" s="517">
        <f>'РУП (11 кл.)'!Q44</f>
        <v>0</v>
      </c>
      <c r="R54" s="517">
        <f>'РУП (11 кл.)'!R44</f>
        <v>40</v>
      </c>
      <c r="S54" s="517">
        <f>'РУП (11 кл.)'!S44</f>
        <v>0</v>
      </c>
      <c r="T54" s="517">
        <f>'РУП (11 кл.)'!T44</f>
        <v>0</v>
      </c>
      <c r="U54" s="517"/>
      <c r="V54" s="517"/>
      <c r="W54" s="519">
        <f t="shared" si="3"/>
        <v>40</v>
      </c>
      <c r="X54" s="520"/>
      <c r="Z54" s="521"/>
      <c r="AC54" s="45"/>
      <c r="AD54" s="45"/>
      <c r="AE54" s="656"/>
      <c r="AF54" s="657"/>
      <c r="AG54" s="657"/>
      <c r="AH54" s="657"/>
      <c r="AI54" s="657"/>
      <c r="AJ54" s="657"/>
      <c r="AK54" s="657"/>
      <c r="AL54" s="657"/>
      <c r="AM54" s="657"/>
      <c r="AN54" s="658"/>
      <c r="AO54" s="45"/>
      <c r="AP54" s="45"/>
    </row>
    <row r="55" spans="1:42" ht="19.899999999999999" customHeight="1" thickBot="1" x14ac:dyDescent="0.35">
      <c r="A55" s="105" t="str">
        <f>ПрУП!A53</f>
        <v>ОП.09</v>
      </c>
      <c r="B55" s="106">
        <f>'РУП (11 кл.)'!B45</f>
        <v>0</v>
      </c>
      <c r="C55" s="105"/>
      <c r="D55" s="105"/>
      <c r="E55" s="105"/>
      <c r="F55" s="105"/>
      <c r="G55" s="105"/>
      <c r="H55" s="107"/>
      <c r="I55" s="75">
        <f>'РУП (11 кл.)'!I45</f>
        <v>0</v>
      </c>
      <c r="J55" s="108" t="e">
        <f t="shared" si="7"/>
        <v>#REF!</v>
      </c>
      <c r="K55" s="108" t="e">
        <f>'РУП (11 кл.)'!K45*Z120</f>
        <v>#REF!</v>
      </c>
      <c r="L55" s="108"/>
      <c r="M55" s="108"/>
      <c r="N55" s="108"/>
      <c r="O55" s="75">
        <f>'РУП (11 кл.)'!O45</f>
        <v>0</v>
      </c>
      <c r="P55" s="75">
        <f>'РУП (11 кл.)'!P45</f>
        <v>0</v>
      </c>
      <c r="Q55" s="75">
        <f>'РУП (11 кл.)'!Q45</f>
        <v>30</v>
      </c>
      <c r="R55" s="75">
        <f>'РУП (11 кл.)'!R45</f>
        <v>38</v>
      </c>
      <c r="S55" s="75">
        <f>'РУП (11 кл.)'!S45</f>
        <v>0</v>
      </c>
      <c r="T55" s="75">
        <f>'РУП (11 кл.)'!T45</f>
        <v>0</v>
      </c>
      <c r="U55" s="75"/>
      <c r="V55" s="75"/>
      <c r="W55" s="109">
        <f t="shared" si="3"/>
        <v>68</v>
      </c>
      <c r="X55" s="43"/>
      <c r="Z55" s="51"/>
      <c r="AE55" s="659"/>
      <c r="AF55" s="660"/>
      <c r="AG55" s="660"/>
      <c r="AH55" s="660"/>
      <c r="AI55" s="660"/>
      <c r="AJ55" s="660"/>
      <c r="AK55" s="660"/>
      <c r="AL55" s="660"/>
      <c r="AM55" s="660"/>
      <c r="AN55" s="653"/>
    </row>
    <row r="56" spans="1:42" ht="19.899999999999999" customHeight="1" x14ac:dyDescent="0.3">
      <c r="A56" s="105" t="e">
        <f>ПрУП!#REF!</f>
        <v>#REF!</v>
      </c>
      <c r="B56" s="106" t="e">
        <f>'РУП (11 кл.)'!#REF!</f>
        <v>#REF!</v>
      </c>
      <c r="C56" s="105"/>
      <c r="D56" s="105"/>
      <c r="E56" s="105"/>
      <c r="F56" s="105"/>
      <c r="G56" s="105"/>
      <c r="H56" s="107"/>
      <c r="I56" s="75" t="e">
        <f>'РУП (11 кл.)'!#REF!</f>
        <v>#REF!</v>
      </c>
      <c r="J56" s="108" t="e">
        <f t="shared" si="7"/>
        <v>#REF!</v>
      </c>
      <c r="K56" s="108" t="e">
        <f>'РУП (11 кл.)'!#REF!*Z120</f>
        <v>#REF!</v>
      </c>
      <c r="L56" s="108"/>
      <c r="M56" s="108"/>
      <c r="N56" s="108"/>
      <c r="O56" s="75" t="e">
        <f>'РУП (11 кл.)'!#REF!</f>
        <v>#REF!</v>
      </c>
      <c r="P56" s="75" t="e">
        <f>'РУП (11 кл.)'!#REF!</f>
        <v>#REF!</v>
      </c>
      <c r="Q56" s="75" t="e">
        <f>'РУП (11 кл.)'!#REF!</f>
        <v>#REF!</v>
      </c>
      <c r="R56" s="75" t="e">
        <f>'РУП (11 кл.)'!#REF!</f>
        <v>#REF!</v>
      </c>
      <c r="S56" s="75" t="e">
        <f>'РУП (11 кл.)'!#REF!</f>
        <v>#REF!</v>
      </c>
      <c r="T56" s="75" t="e">
        <f>'РУП (11 кл.)'!#REF!</f>
        <v>#REF!</v>
      </c>
      <c r="U56" s="75"/>
      <c r="V56" s="75"/>
      <c r="W56" s="109" t="e">
        <f t="shared" si="3"/>
        <v>#REF!</v>
      </c>
      <c r="X56" s="43"/>
      <c r="Z56" s="51"/>
    </row>
    <row r="57" spans="1:42" ht="19.899999999999999" customHeight="1" x14ac:dyDescent="0.3">
      <c r="A57" s="105" t="e">
        <f>ПрУП!#REF!</f>
        <v>#REF!</v>
      </c>
      <c r="B57" s="106" t="e">
        <f>'РУП (11 кл.)'!#REF!</f>
        <v>#REF!</v>
      </c>
      <c r="C57" s="105"/>
      <c r="D57" s="105"/>
      <c r="E57" s="105"/>
      <c r="F57" s="105"/>
      <c r="G57" s="105"/>
      <c r="H57" s="107"/>
      <c r="I57" s="75" t="e">
        <f>'РУП (11 кл.)'!#REF!</f>
        <v>#REF!</v>
      </c>
      <c r="J57" s="108" t="e">
        <f t="shared" si="7"/>
        <v>#REF!</v>
      </c>
      <c r="K57" s="108" t="e">
        <f>'РУП (11 кл.)'!#REF!*Z120</f>
        <v>#REF!</v>
      </c>
      <c r="L57" s="108"/>
      <c r="M57" s="108"/>
      <c r="N57" s="108"/>
      <c r="O57" s="75" t="e">
        <f>'РУП (11 кл.)'!#REF!</f>
        <v>#REF!</v>
      </c>
      <c r="P57" s="75" t="e">
        <f>'РУП (11 кл.)'!#REF!</f>
        <v>#REF!</v>
      </c>
      <c r="Q57" s="75" t="e">
        <f>'РУП (11 кл.)'!#REF!</f>
        <v>#REF!</v>
      </c>
      <c r="R57" s="75" t="e">
        <f>'РУП (11 кл.)'!#REF!</f>
        <v>#REF!</v>
      </c>
      <c r="S57" s="75" t="e">
        <f>'РУП (11 кл.)'!#REF!</f>
        <v>#REF!</v>
      </c>
      <c r="T57" s="75" t="e">
        <f>'РУП (11 кл.)'!#REF!</f>
        <v>#REF!</v>
      </c>
      <c r="U57" s="75"/>
      <c r="V57" s="75"/>
      <c r="W57" s="109" t="e">
        <f t="shared" si="3"/>
        <v>#REF!</v>
      </c>
      <c r="X57" s="43"/>
      <c r="Z57" s="51"/>
    </row>
    <row r="58" spans="1:42" ht="19.899999999999999" customHeight="1" x14ac:dyDescent="0.3">
      <c r="A58" s="105" t="e">
        <f>ПрУП!#REF!</f>
        <v>#REF!</v>
      </c>
      <c r="B58" s="106" t="e">
        <f>'РУП (11 кл.)'!#REF!</f>
        <v>#REF!</v>
      </c>
      <c r="C58" s="105"/>
      <c r="D58" s="105"/>
      <c r="E58" s="105"/>
      <c r="F58" s="105"/>
      <c r="G58" s="105"/>
      <c r="H58" s="107"/>
      <c r="I58" s="75" t="e">
        <f>'РУП (11 кл.)'!#REF!</f>
        <v>#REF!</v>
      </c>
      <c r="J58" s="108" t="e">
        <f t="shared" si="7"/>
        <v>#REF!</v>
      </c>
      <c r="K58" s="108" t="e">
        <f>'РУП (11 кл.)'!#REF!*Z120</f>
        <v>#REF!</v>
      </c>
      <c r="L58" s="108"/>
      <c r="M58" s="108"/>
      <c r="N58" s="108"/>
      <c r="O58" s="75" t="e">
        <f>'РУП (11 кл.)'!#REF!</f>
        <v>#REF!</v>
      </c>
      <c r="P58" s="75" t="e">
        <f>'РУП (11 кл.)'!#REF!</f>
        <v>#REF!</v>
      </c>
      <c r="Q58" s="75" t="e">
        <f>'РУП (11 кл.)'!#REF!</f>
        <v>#REF!</v>
      </c>
      <c r="R58" s="75" t="e">
        <f>'РУП (11 кл.)'!#REF!</f>
        <v>#REF!</v>
      </c>
      <c r="S58" s="75" t="e">
        <f>'РУП (11 кл.)'!#REF!</f>
        <v>#REF!</v>
      </c>
      <c r="T58" s="75" t="e">
        <f>'РУП (11 кл.)'!#REF!</f>
        <v>#REF!</v>
      </c>
      <c r="U58" s="75"/>
      <c r="V58" s="75"/>
      <c r="W58" s="109" t="e">
        <f t="shared" si="3"/>
        <v>#REF!</v>
      </c>
      <c r="X58" s="43"/>
      <c r="Z58" s="51"/>
    </row>
    <row r="59" spans="1:42" ht="19.899999999999999" customHeight="1" thickBot="1" x14ac:dyDescent="0.35">
      <c r="A59" s="105" t="e">
        <f>ПрУП!#REF!</f>
        <v>#REF!</v>
      </c>
      <c r="B59" s="106" t="e">
        <f>'РУП (11 кл.)'!#REF!</f>
        <v>#REF!</v>
      </c>
      <c r="C59" s="105"/>
      <c r="D59" s="105"/>
      <c r="E59" s="105"/>
      <c r="F59" s="105"/>
      <c r="G59" s="105"/>
      <c r="H59" s="107"/>
      <c r="I59" s="75" t="e">
        <f>'РУП (11 кл.)'!#REF!</f>
        <v>#REF!</v>
      </c>
      <c r="J59" s="108" t="e">
        <f t="shared" si="7"/>
        <v>#REF!</v>
      </c>
      <c r="K59" s="108" t="e">
        <f>'РУП (11 кл.)'!#REF!*Z120</f>
        <v>#REF!</v>
      </c>
      <c r="L59" s="108"/>
      <c r="M59" s="108"/>
      <c r="N59" s="108"/>
      <c r="O59" s="75" t="e">
        <f>'РУП (11 кл.)'!#REF!</f>
        <v>#REF!</v>
      </c>
      <c r="P59" s="75" t="e">
        <f>'РУП (11 кл.)'!#REF!</f>
        <v>#REF!</v>
      </c>
      <c r="Q59" s="75" t="e">
        <f>'РУП (11 кл.)'!#REF!</f>
        <v>#REF!</v>
      </c>
      <c r="R59" s="75" t="e">
        <f>'РУП (11 кл.)'!#REF!</f>
        <v>#REF!</v>
      </c>
      <c r="S59" s="75" t="e">
        <f>'РУП (11 кл.)'!#REF!</f>
        <v>#REF!</v>
      </c>
      <c r="T59" s="75" t="e">
        <f>'РУП (11 кл.)'!#REF!</f>
        <v>#REF!</v>
      </c>
      <c r="U59" s="75"/>
      <c r="V59" s="75"/>
      <c r="W59" s="109" t="e">
        <f t="shared" si="3"/>
        <v>#REF!</v>
      </c>
      <c r="X59" s="52"/>
      <c r="Z59" s="51"/>
    </row>
    <row r="60" spans="1:42" s="440" customFormat="1" ht="19.899999999999999" customHeight="1" thickBot="1" x14ac:dyDescent="0.35">
      <c r="A60" s="514" t="e">
        <f>ПрУП!#REF!</f>
        <v>#REF!</v>
      </c>
      <c r="B60" s="515" t="e">
        <f>'РУП (11 кл.)'!#REF!</f>
        <v>#REF!</v>
      </c>
      <c r="C60" s="514"/>
      <c r="D60" s="514"/>
      <c r="E60" s="514"/>
      <c r="F60" s="514"/>
      <c r="G60" s="514"/>
      <c r="H60" s="516"/>
      <c r="I60" s="517" t="e">
        <f>'РУП (11 кл.)'!#REF!</f>
        <v>#REF!</v>
      </c>
      <c r="J60" s="518" t="e">
        <f t="shared" si="7"/>
        <v>#REF!</v>
      </c>
      <c r="K60" s="518" t="e">
        <f>'РУП (11 кл.)'!#REF!*Z120</f>
        <v>#REF!</v>
      </c>
      <c r="L60" s="518"/>
      <c r="M60" s="518"/>
      <c r="N60" s="518"/>
      <c r="O60" s="517" t="e">
        <f>'РУП (11 кл.)'!#REF!</f>
        <v>#REF!</v>
      </c>
      <c r="P60" s="517" t="e">
        <f>'РУП (11 кл.)'!#REF!</f>
        <v>#REF!</v>
      </c>
      <c r="Q60" s="517" t="e">
        <f>'РУП (11 кл.)'!#REF!</f>
        <v>#REF!</v>
      </c>
      <c r="R60" s="517" t="e">
        <f>'РУП (11 кл.)'!#REF!</f>
        <v>#REF!</v>
      </c>
      <c r="S60" s="517" t="e">
        <f>'РУП (11 кл.)'!#REF!</f>
        <v>#REF!</v>
      </c>
      <c r="T60" s="517" t="e">
        <f>'РУП (11 кл.)'!#REF!</f>
        <v>#REF!</v>
      </c>
      <c r="U60" s="517"/>
      <c r="V60" s="517"/>
      <c r="W60" s="519" t="e">
        <f t="shared" si="3"/>
        <v>#REF!</v>
      </c>
      <c r="X60" s="520"/>
      <c r="Z60" s="521"/>
      <c r="AC60" s="45"/>
      <c r="AD60" s="45"/>
      <c r="AE60" s="692"/>
      <c r="AF60" s="693"/>
      <c r="AG60" s="693"/>
      <c r="AH60" s="693"/>
      <c r="AI60" s="693"/>
      <c r="AJ60" s="693"/>
      <c r="AK60" s="693"/>
      <c r="AL60" s="694"/>
      <c r="AM60" s="45"/>
      <c r="AN60" s="45"/>
      <c r="AO60" s="45"/>
      <c r="AP60" s="45"/>
    </row>
    <row r="61" spans="1:42" ht="19.899999999999999" customHeight="1" thickBot="1" x14ac:dyDescent="0.35">
      <c r="A61" s="105" t="e">
        <f>ПрУП!#REF!</f>
        <v>#REF!</v>
      </c>
      <c r="B61" s="106" t="e">
        <f>'РУП (11 кл.)'!#REF!</f>
        <v>#REF!</v>
      </c>
      <c r="C61" s="105"/>
      <c r="D61" s="105"/>
      <c r="E61" s="105"/>
      <c r="F61" s="105"/>
      <c r="G61" s="105"/>
      <c r="H61" s="107"/>
      <c r="I61" s="75" t="e">
        <f>'РУП (11 кл.)'!#REF!</f>
        <v>#REF!</v>
      </c>
      <c r="J61" s="108" t="e">
        <f t="shared" si="7"/>
        <v>#REF!</v>
      </c>
      <c r="K61" s="108" t="e">
        <f>'РУП (11 кл.)'!#REF!*Z120</f>
        <v>#REF!</v>
      </c>
      <c r="L61" s="108"/>
      <c r="M61" s="108"/>
      <c r="N61" s="108"/>
      <c r="O61" s="75" t="e">
        <f>'РУП (11 кл.)'!#REF!</f>
        <v>#REF!</v>
      </c>
      <c r="P61" s="75" t="e">
        <f>'РУП (11 кл.)'!#REF!</f>
        <v>#REF!</v>
      </c>
      <c r="Q61" s="75" t="e">
        <f>'РУП (11 кл.)'!#REF!</f>
        <v>#REF!</v>
      </c>
      <c r="R61" s="75" t="e">
        <f>'РУП (11 кл.)'!#REF!</f>
        <v>#REF!</v>
      </c>
      <c r="S61" s="75" t="e">
        <f>'РУП (11 кл.)'!#REF!</f>
        <v>#REF!</v>
      </c>
      <c r="T61" s="75" t="e">
        <f>'РУП (11 кл.)'!#REF!</f>
        <v>#REF!</v>
      </c>
      <c r="U61" s="75"/>
      <c r="V61" s="75"/>
      <c r="W61" s="109" t="e">
        <f t="shared" si="3"/>
        <v>#REF!</v>
      </c>
      <c r="X61" s="43"/>
      <c r="Z61" s="51"/>
      <c r="AE61" s="695"/>
      <c r="AF61" s="651"/>
      <c r="AG61" s="651"/>
      <c r="AH61" s="651"/>
      <c r="AI61" s="651"/>
      <c r="AJ61" s="651"/>
      <c r="AK61" s="696"/>
      <c r="AL61" s="697"/>
    </row>
    <row r="62" spans="1:42" ht="19.899999999999999" customHeight="1" thickBot="1" x14ac:dyDescent="0.35">
      <c r="A62" s="105" t="e">
        <f>ПрУП!#REF!</f>
        <v>#REF!</v>
      </c>
      <c r="B62" s="106" t="e">
        <f>'РУП (11 кл.)'!#REF!</f>
        <v>#REF!</v>
      </c>
      <c r="C62" s="105"/>
      <c r="D62" s="105"/>
      <c r="E62" s="105"/>
      <c r="F62" s="105"/>
      <c r="G62" s="105"/>
      <c r="H62" s="107"/>
      <c r="I62" s="75" t="e">
        <f>'РУП (11 кл.)'!#REF!</f>
        <v>#REF!</v>
      </c>
      <c r="J62" s="108" t="e">
        <f t="shared" si="7"/>
        <v>#REF!</v>
      </c>
      <c r="K62" s="108" t="e">
        <f>'РУП (11 кл.)'!#REF!*Z120</f>
        <v>#REF!</v>
      </c>
      <c r="L62" s="108"/>
      <c r="M62" s="108"/>
      <c r="N62" s="108"/>
      <c r="O62" s="75" t="e">
        <f>'РУП (11 кл.)'!#REF!</f>
        <v>#REF!</v>
      </c>
      <c r="P62" s="75" t="e">
        <f>'РУП (11 кл.)'!#REF!</f>
        <v>#REF!</v>
      </c>
      <c r="Q62" s="75" t="e">
        <f>'РУП (11 кл.)'!#REF!</f>
        <v>#REF!</v>
      </c>
      <c r="R62" s="75" t="e">
        <f>'РУП (11 кл.)'!#REF!</f>
        <v>#REF!</v>
      </c>
      <c r="S62" s="75" t="e">
        <f>'РУП (11 кл.)'!#REF!</f>
        <v>#REF!</v>
      </c>
      <c r="T62" s="75" t="e">
        <f>'РУП (11 кл.)'!#REF!</f>
        <v>#REF!</v>
      </c>
      <c r="U62" s="75"/>
      <c r="V62" s="75"/>
      <c r="W62" s="109" t="e">
        <f t="shared" si="3"/>
        <v>#REF!</v>
      </c>
      <c r="X62" s="52"/>
      <c r="Z62" s="51"/>
      <c r="AE62" s="695"/>
      <c r="AF62" s="651"/>
      <c r="AG62" s="651"/>
      <c r="AH62" s="651"/>
      <c r="AI62" s="651"/>
      <c r="AJ62" s="651"/>
      <c r="AK62" s="696"/>
      <c r="AL62" s="697"/>
    </row>
    <row r="63" spans="1:42" ht="19.899999999999999" customHeight="1" thickBot="1" x14ac:dyDescent="0.35">
      <c r="A63" s="105" t="e">
        <f>ПрУП!#REF!</f>
        <v>#REF!</v>
      </c>
      <c r="B63" s="106" t="e">
        <f>'РУП (11 кл.)'!#REF!</f>
        <v>#REF!</v>
      </c>
      <c r="C63" s="105"/>
      <c r="D63" s="105"/>
      <c r="E63" s="105"/>
      <c r="F63" s="105"/>
      <c r="G63" s="105"/>
      <c r="H63" s="107"/>
      <c r="I63" s="75" t="e">
        <f>'РУП (11 кл.)'!#REF!</f>
        <v>#REF!</v>
      </c>
      <c r="J63" s="108" t="e">
        <f t="shared" si="7"/>
        <v>#REF!</v>
      </c>
      <c r="K63" s="108" t="e">
        <f>'РУП (11 кл.)'!#REF!*Z120</f>
        <v>#REF!</v>
      </c>
      <c r="L63" s="108"/>
      <c r="M63" s="108"/>
      <c r="N63" s="108"/>
      <c r="O63" s="75" t="e">
        <f>'РУП (11 кл.)'!#REF!</f>
        <v>#REF!</v>
      </c>
      <c r="P63" s="75" t="e">
        <f>'РУП (11 кл.)'!#REF!</f>
        <v>#REF!</v>
      </c>
      <c r="Q63" s="75" t="e">
        <f>'РУП (11 кл.)'!#REF!</f>
        <v>#REF!</v>
      </c>
      <c r="R63" s="75" t="e">
        <f>'РУП (11 кл.)'!#REF!</f>
        <v>#REF!</v>
      </c>
      <c r="S63" s="75" t="e">
        <f>'РУП (11 кл.)'!#REF!</f>
        <v>#REF!</v>
      </c>
      <c r="T63" s="75" t="e">
        <f>'РУП (11 кл.)'!#REF!</f>
        <v>#REF!</v>
      </c>
      <c r="U63" s="75"/>
      <c r="V63" s="75"/>
      <c r="W63" s="109" t="e">
        <f t="shared" si="3"/>
        <v>#REF!</v>
      </c>
      <c r="X63" s="43"/>
      <c r="Z63" s="51"/>
      <c r="AE63" s="695"/>
      <c r="AF63" s="651"/>
      <c r="AG63" s="651"/>
      <c r="AH63" s="651"/>
      <c r="AI63" s="651"/>
      <c r="AJ63" s="651"/>
      <c r="AK63" s="696"/>
      <c r="AL63" s="697"/>
    </row>
    <row r="64" spans="1:42" ht="19.899999999999999" customHeight="1" thickBot="1" x14ac:dyDescent="0.35">
      <c r="A64" s="105" t="str">
        <f>ПрУП!A55</f>
        <v>ОП.10</v>
      </c>
      <c r="B64" s="106" t="str">
        <f>'РУП (11 кл.)'!B46</f>
        <v>Основы предпринимательства</v>
      </c>
      <c r="C64" s="105"/>
      <c r="D64" s="105"/>
      <c r="E64" s="105"/>
      <c r="F64" s="105"/>
      <c r="G64" s="105"/>
      <c r="H64" s="107"/>
      <c r="I64" s="75">
        <f>'РУП (11 кл.)'!I46</f>
        <v>105</v>
      </c>
      <c r="J64" s="108" t="e">
        <f t="shared" si="7"/>
        <v>#REF!</v>
      </c>
      <c r="K64" s="108" t="e">
        <f>'РУП (11 кл.)'!K46*Z120</f>
        <v>#REF!</v>
      </c>
      <c r="L64" s="108"/>
      <c r="M64" s="108"/>
      <c r="N64" s="108"/>
      <c r="O64" s="75">
        <f>'РУП (11 кл.)'!O46</f>
        <v>0</v>
      </c>
      <c r="P64" s="75">
        <f>'РУП (11 кл.)'!P46</f>
        <v>0</v>
      </c>
      <c r="Q64" s="75">
        <f>'РУП (11 кл.)'!Q46</f>
        <v>0</v>
      </c>
      <c r="R64" s="75">
        <f>'РУП (11 кл.)'!R46</f>
        <v>0</v>
      </c>
      <c r="S64" s="75">
        <f>'РУП (11 кл.)'!S46</f>
        <v>70</v>
      </c>
      <c r="T64" s="75">
        <f>'РУП (11 кл.)'!T46</f>
        <v>0</v>
      </c>
      <c r="U64" s="75"/>
      <c r="V64" s="75"/>
      <c r="W64" s="109">
        <f t="shared" si="3"/>
        <v>70</v>
      </c>
      <c r="X64" s="43"/>
      <c r="Z64" s="51"/>
      <c r="AE64" s="695"/>
      <c r="AF64" s="651"/>
      <c r="AG64" s="651"/>
      <c r="AH64" s="651"/>
      <c r="AI64" s="651"/>
      <c r="AJ64" s="651"/>
      <c r="AK64" s="696"/>
      <c r="AL64" s="697"/>
    </row>
    <row r="65" spans="1:42" ht="19.899999999999999" customHeight="1" thickBot="1" x14ac:dyDescent="0.35">
      <c r="A65" s="105" t="e">
        <f>ПрУП!#REF!</f>
        <v>#REF!</v>
      </c>
      <c r="B65" s="106" t="e">
        <f>'РУП (11 кл.)'!#REF!</f>
        <v>#REF!</v>
      </c>
      <c r="C65" s="105"/>
      <c r="D65" s="105"/>
      <c r="E65" s="105"/>
      <c r="F65" s="105"/>
      <c r="G65" s="105"/>
      <c r="H65" s="107"/>
      <c r="I65" s="75" t="e">
        <f>'РУП (11 кл.)'!#REF!</f>
        <v>#REF!</v>
      </c>
      <c r="J65" s="108" t="e">
        <f t="shared" si="7"/>
        <v>#REF!</v>
      </c>
      <c r="K65" s="108" t="e">
        <f>'РУП (11 кл.)'!#REF!*Z120</f>
        <v>#REF!</v>
      </c>
      <c r="L65" s="108"/>
      <c r="M65" s="108"/>
      <c r="N65" s="108"/>
      <c r="O65" s="75" t="e">
        <f>'РУП (11 кл.)'!#REF!</f>
        <v>#REF!</v>
      </c>
      <c r="P65" s="75" t="e">
        <f>'РУП (11 кл.)'!#REF!</f>
        <v>#REF!</v>
      </c>
      <c r="Q65" s="75" t="e">
        <f>'РУП (11 кл.)'!#REF!</f>
        <v>#REF!</v>
      </c>
      <c r="R65" s="75" t="e">
        <f>'РУП (11 кл.)'!#REF!</f>
        <v>#REF!</v>
      </c>
      <c r="S65" s="75" t="e">
        <f>'РУП (11 кл.)'!#REF!</f>
        <v>#REF!</v>
      </c>
      <c r="T65" s="75" t="e">
        <f>'РУП (11 кл.)'!#REF!</f>
        <v>#REF!</v>
      </c>
      <c r="U65" s="75"/>
      <c r="V65" s="75"/>
      <c r="W65" s="109" t="e">
        <f t="shared" si="3"/>
        <v>#REF!</v>
      </c>
      <c r="X65" s="43"/>
      <c r="Z65" s="51"/>
      <c r="AE65" s="695"/>
      <c r="AF65" s="651"/>
      <c r="AG65" s="651"/>
      <c r="AH65" s="651"/>
      <c r="AI65" s="651"/>
      <c r="AJ65" s="651"/>
      <c r="AK65" s="696"/>
      <c r="AL65" s="697"/>
    </row>
    <row r="66" spans="1:42" s="440" customFormat="1" ht="19.899999999999999" customHeight="1" thickBot="1" x14ac:dyDescent="0.35">
      <c r="A66" s="514" t="e">
        <f>ПрУП!#REF!</f>
        <v>#REF!</v>
      </c>
      <c r="B66" s="515" t="e">
        <f>'РУП (11 кл.)'!#REF!</f>
        <v>#REF!</v>
      </c>
      <c r="C66" s="514"/>
      <c r="D66" s="514"/>
      <c r="E66" s="514"/>
      <c r="F66" s="514"/>
      <c r="G66" s="514"/>
      <c r="H66" s="516"/>
      <c r="I66" s="517" t="e">
        <f>'РУП (11 кл.)'!#REF!</f>
        <v>#REF!</v>
      </c>
      <c r="J66" s="518" t="e">
        <f t="shared" si="7"/>
        <v>#REF!</v>
      </c>
      <c r="K66" s="518" t="e">
        <f>'РУП (11 кл.)'!#REF!*Z120</f>
        <v>#REF!</v>
      </c>
      <c r="L66" s="518"/>
      <c r="M66" s="518"/>
      <c r="N66" s="518"/>
      <c r="O66" s="517" t="e">
        <f>'РУП (11 кл.)'!#REF!</f>
        <v>#REF!</v>
      </c>
      <c r="P66" s="517" t="e">
        <f>'РУП (11 кл.)'!#REF!</f>
        <v>#REF!</v>
      </c>
      <c r="Q66" s="517" t="e">
        <f>'РУП (11 кл.)'!#REF!</f>
        <v>#REF!</v>
      </c>
      <c r="R66" s="517" t="e">
        <f>'РУП (11 кл.)'!#REF!</f>
        <v>#REF!</v>
      </c>
      <c r="S66" s="517" t="e">
        <f>'РУП (11 кл.)'!#REF!</f>
        <v>#REF!</v>
      </c>
      <c r="T66" s="517" t="e">
        <f>'РУП (11 кл.)'!#REF!</f>
        <v>#REF!</v>
      </c>
      <c r="U66" s="517"/>
      <c r="V66" s="517"/>
      <c r="W66" s="519" t="e">
        <f t="shared" si="3"/>
        <v>#REF!</v>
      </c>
      <c r="X66" s="520"/>
      <c r="Z66" s="521"/>
      <c r="AC66" s="45"/>
      <c r="AD66" s="45"/>
      <c r="AE66" s="695"/>
      <c r="AF66" s="651"/>
      <c r="AG66" s="651"/>
      <c r="AH66" s="651"/>
      <c r="AI66" s="651"/>
      <c r="AJ66" s="651"/>
      <c r="AK66" s="696"/>
      <c r="AL66" s="697"/>
      <c r="AM66" s="45"/>
      <c r="AN66" s="45"/>
      <c r="AO66" s="45"/>
      <c r="AP66" s="45"/>
    </row>
    <row r="67" spans="1:42" ht="19.899999999999999" customHeight="1" thickBot="1" x14ac:dyDescent="0.35">
      <c r="A67" s="105" t="str">
        <f>ПрУП!A56</f>
        <v>ОП.11</v>
      </c>
      <c r="B67" s="106" t="str">
        <f>'РУП (11 кл.)'!B47</f>
        <v>Гидравлические и пневматические системы</v>
      </c>
      <c r="C67" s="105"/>
      <c r="D67" s="105"/>
      <c r="E67" s="105"/>
      <c r="F67" s="105"/>
      <c r="G67" s="105"/>
      <c r="H67" s="107"/>
      <c r="I67" s="75">
        <f>'РУП (11 кл.)'!I47</f>
        <v>87</v>
      </c>
      <c r="J67" s="108" t="e">
        <f t="shared" si="7"/>
        <v>#REF!</v>
      </c>
      <c r="K67" s="108" t="e">
        <f>'РУП (11 кл.)'!K47*Z120</f>
        <v>#REF!</v>
      </c>
      <c r="L67" s="108"/>
      <c r="M67" s="108"/>
      <c r="N67" s="108"/>
      <c r="O67" s="75">
        <f>'РУП (11 кл.)'!O47</f>
        <v>0</v>
      </c>
      <c r="P67" s="75">
        <f>'РУП (11 кл.)'!P47</f>
        <v>0</v>
      </c>
      <c r="Q67" s="75">
        <f>'РУП (11 кл.)'!Q47</f>
        <v>30</v>
      </c>
      <c r="R67" s="75">
        <f>'РУП (11 кл.)'!R47</f>
        <v>28</v>
      </c>
      <c r="S67" s="75">
        <f>'РУП (11 кл.)'!S47</f>
        <v>0</v>
      </c>
      <c r="T67" s="75">
        <f>'РУП (11 кл.)'!T47</f>
        <v>0</v>
      </c>
      <c r="U67" s="75"/>
      <c r="V67" s="75"/>
      <c r="W67" s="109">
        <f t="shared" si="3"/>
        <v>58</v>
      </c>
      <c r="X67" s="43"/>
      <c r="Z67" s="51"/>
      <c r="AE67" s="695"/>
      <c r="AF67" s="651"/>
      <c r="AG67" s="651"/>
      <c r="AH67" s="651"/>
      <c r="AI67" s="651"/>
      <c r="AJ67" s="651"/>
      <c r="AK67" s="696"/>
      <c r="AL67" s="697"/>
    </row>
    <row r="68" spans="1:42" ht="19.899999999999999" customHeight="1" thickBot="1" x14ac:dyDescent="0.35">
      <c r="A68" s="105" t="str">
        <f>ПрУП!A57</f>
        <v>ОП.12</v>
      </c>
      <c r="B68" s="106" t="str">
        <f>'РУП (11 кл.)'!B48</f>
        <v>Управление качеством продукции</v>
      </c>
      <c r="C68" s="105"/>
      <c r="D68" s="105"/>
      <c r="E68" s="105"/>
      <c r="F68" s="105"/>
      <c r="G68" s="105"/>
      <c r="H68" s="107"/>
      <c r="I68" s="75">
        <f>'РУП (11 кл.)'!I48</f>
        <v>72</v>
      </c>
      <c r="J68" s="108" t="e">
        <f t="shared" si="7"/>
        <v>#REF!</v>
      </c>
      <c r="K68" s="108" t="e">
        <f>'РУП (11 кл.)'!K48*Z120</f>
        <v>#REF!</v>
      </c>
      <c r="L68" s="108"/>
      <c r="M68" s="108"/>
      <c r="N68" s="108"/>
      <c r="O68" s="75">
        <f>'РУП (11 кл.)'!O48</f>
        <v>0</v>
      </c>
      <c r="P68" s="75">
        <f>'РУП (11 кл.)'!P48</f>
        <v>0</v>
      </c>
      <c r="Q68" s="75">
        <f>'РУП (11 кл.)'!Q48</f>
        <v>0</v>
      </c>
      <c r="R68" s="75">
        <f>'РУП (11 кл.)'!R48</f>
        <v>48</v>
      </c>
      <c r="S68" s="75">
        <f>'РУП (11 кл.)'!S48</f>
        <v>0</v>
      </c>
      <c r="T68" s="75">
        <f>'РУП (11 кл.)'!T48</f>
        <v>0</v>
      </c>
      <c r="U68" s="75"/>
      <c r="V68" s="75"/>
      <c r="W68" s="109">
        <f t="shared" si="3"/>
        <v>48</v>
      </c>
      <c r="X68" s="43"/>
      <c r="Z68" s="51"/>
      <c r="AE68" s="695"/>
      <c r="AF68" s="651"/>
      <c r="AG68" s="651"/>
      <c r="AH68" s="651"/>
      <c r="AI68" s="651"/>
      <c r="AJ68" s="651"/>
      <c r="AK68" s="696"/>
      <c r="AL68" s="697"/>
    </row>
    <row r="69" spans="1:42" ht="19.899999999999999" customHeight="1" thickBot="1" x14ac:dyDescent="0.35">
      <c r="A69" s="105" t="e">
        <f>ПрУП!#REF!</f>
        <v>#REF!</v>
      </c>
      <c r="B69" s="106" t="e">
        <f>'РУП (11 кл.)'!#REF!</f>
        <v>#REF!</v>
      </c>
      <c r="C69" s="105"/>
      <c r="D69" s="105"/>
      <c r="E69" s="105"/>
      <c r="F69" s="105"/>
      <c r="G69" s="105"/>
      <c r="H69" s="107"/>
      <c r="I69" s="75" t="e">
        <f>'РУП (11 кл.)'!#REF!</f>
        <v>#REF!</v>
      </c>
      <c r="J69" s="108" t="e">
        <f t="shared" si="7"/>
        <v>#REF!</v>
      </c>
      <c r="K69" s="108" t="e">
        <f>'РУП (11 кл.)'!#REF!*Z120</f>
        <v>#REF!</v>
      </c>
      <c r="L69" s="108"/>
      <c r="M69" s="108"/>
      <c r="N69" s="108"/>
      <c r="O69" s="75" t="e">
        <f>'РУП (11 кл.)'!#REF!</f>
        <v>#REF!</v>
      </c>
      <c r="P69" s="75" t="e">
        <f>'РУП (11 кл.)'!#REF!</f>
        <v>#REF!</v>
      </c>
      <c r="Q69" s="75" t="e">
        <f>'РУП (11 кл.)'!#REF!</f>
        <v>#REF!</v>
      </c>
      <c r="R69" s="75" t="e">
        <f>'РУП (11 кл.)'!#REF!</f>
        <v>#REF!</v>
      </c>
      <c r="S69" s="75" t="e">
        <f>'РУП (11 кл.)'!#REF!</f>
        <v>#REF!</v>
      </c>
      <c r="T69" s="75" t="e">
        <f>'РУП (11 кл.)'!#REF!</f>
        <v>#REF!</v>
      </c>
      <c r="U69" s="75"/>
      <c r="V69" s="75"/>
      <c r="W69" s="109" t="e">
        <f t="shared" si="3"/>
        <v>#REF!</v>
      </c>
      <c r="X69" s="43"/>
      <c r="Z69" s="51"/>
      <c r="AE69" s="695"/>
      <c r="AF69" s="651"/>
      <c r="AG69" s="651"/>
      <c r="AH69" s="651"/>
      <c r="AI69" s="651"/>
      <c r="AJ69" s="651"/>
      <c r="AK69" s="696"/>
      <c r="AL69" s="697"/>
    </row>
    <row r="70" spans="1:42" ht="19.899999999999999" customHeight="1" thickBot="1" x14ac:dyDescent="0.35">
      <c r="A70" s="105" t="e">
        <f>ПрУП!#REF!</f>
        <v>#REF!</v>
      </c>
      <c r="B70" s="106" t="e">
        <f>'РУП (11 кл.)'!#REF!</f>
        <v>#REF!</v>
      </c>
      <c r="C70" s="105"/>
      <c r="D70" s="105"/>
      <c r="E70" s="105"/>
      <c r="F70" s="105"/>
      <c r="G70" s="105"/>
      <c r="H70" s="107"/>
      <c r="I70" s="75" t="e">
        <f>'РУП (11 кл.)'!#REF!</f>
        <v>#REF!</v>
      </c>
      <c r="J70" s="108" t="e">
        <f t="shared" si="7"/>
        <v>#REF!</v>
      </c>
      <c r="K70" s="108" t="e">
        <f>'РУП (11 кл.)'!#REF!*Z120</f>
        <v>#REF!</v>
      </c>
      <c r="L70" s="108"/>
      <c r="M70" s="108"/>
      <c r="N70" s="108"/>
      <c r="O70" s="75" t="e">
        <f>'РУП (11 кл.)'!#REF!</f>
        <v>#REF!</v>
      </c>
      <c r="P70" s="75" t="e">
        <f>'РУП (11 кл.)'!#REF!</f>
        <v>#REF!</v>
      </c>
      <c r="Q70" s="75" t="e">
        <f>'РУП (11 кл.)'!#REF!</f>
        <v>#REF!</v>
      </c>
      <c r="R70" s="75" t="e">
        <f>'РУП (11 кл.)'!#REF!</f>
        <v>#REF!</v>
      </c>
      <c r="S70" s="75" t="e">
        <f>'РУП (11 кл.)'!#REF!</f>
        <v>#REF!</v>
      </c>
      <c r="T70" s="75" t="e">
        <f>'РУП (11 кл.)'!#REF!</f>
        <v>#REF!</v>
      </c>
      <c r="U70" s="75"/>
      <c r="V70" s="75"/>
      <c r="W70" s="109" t="e">
        <f t="shared" si="3"/>
        <v>#REF!</v>
      </c>
      <c r="X70" s="43"/>
      <c r="Z70" s="51"/>
      <c r="AE70" s="695"/>
      <c r="AF70" s="651"/>
      <c r="AG70" s="651"/>
      <c r="AH70" s="651"/>
      <c r="AI70" s="651"/>
      <c r="AJ70" s="651"/>
      <c r="AK70" s="696"/>
      <c r="AL70" s="697"/>
    </row>
    <row r="71" spans="1:42" s="440" customFormat="1" ht="19.899999999999999" customHeight="1" thickBot="1" x14ac:dyDescent="0.35">
      <c r="A71" s="514" t="e">
        <f>ПрУП!#REF!</f>
        <v>#REF!</v>
      </c>
      <c r="B71" s="515" t="e">
        <f>'РУП (11 кл.)'!#REF!</f>
        <v>#REF!</v>
      </c>
      <c r="C71" s="514"/>
      <c r="D71" s="514"/>
      <c r="E71" s="514"/>
      <c r="F71" s="514"/>
      <c r="G71" s="514"/>
      <c r="H71" s="516"/>
      <c r="I71" s="517" t="e">
        <f>'РУП (11 кл.)'!#REF!</f>
        <v>#REF!</v>
      </c>
      <c r="J71" s="518" t="e">
        <f t="shared" si="7"/>
        <v>#REF!</v>
      </c>
      <c r="K71" s="518" t="e">
        <f>'РУП (11 кл.)'!#REF!*Z120</f>
        <v>#REF!</v>
      </c>
      <c r="L71" s="518"/>
      <c r="M71" s="518"/>
      <c r="N71" s="518"/>
      <c r="O71" s="517" t="e">
        <f>'РУП (11 кл.)'!#REF!</f>
        <v>#REF!</v>
      </c>
      <c r="P71" s="517" t="e">
        <f>'РУП (11 кл.)'!#REF!</f>
        <v>#REF!</v>
      </c>
      <c r="Q71" s="517" t="e">
        <f>'РУП (11 кл.)'!#REF!</f>
        <v>#REF!</v>
      </c>
      <c r="R71" s="517" t="e">
        <f>'РУП (11 кл.)'!#REF!</f>
        <v>#REF!</v>
      </c>
      <c r="S71" s="517" t="e">
        <f>'РУП (11 кл.)'!#REF!</f>
        <v>#REF!</v>
      </c>
      <c r="T71" s="517" t="e">
        <f>'РУП (11 кл.)'!#REF!</f>
        <v>#REF!</v>
      </c>
      <c r="U71" s="517"/>
      <c r="V71" s="517"/>
      <c r="W71" s="519" t="e">
        <f t="shared" si="3"/>
        <v>#REF!</v>
      </c>
      <c r="X71" s="520"/>
      <c r="Z71" s="521"/>
      <c r="AC71" s="45"/>
      <c r="AD71" s="45"/>
      <c r="AE71" s="695"/>
      <c r="AF71" s="651"/>
      <c r="AG71" s="651"/>
      <c r="AH71" s="651"/>
      <c r="AI71" s="651"/>
      <c r="AJ71" s="651"/>
      <c r="AK71" s="696"/>
      <c r="AL71" s="697"/>
      <c r="AM71" s="45"/>
      <c r="AN71" s="45"/>
      <c r="AO71" s="45"/>
      <c r="AP71" s="45"/>
    </row>
    <row r="72" spans="1:42" ht="19.899999999999999" customHeight="1" thickBot="1" x14ac:dyDescent="0.35">
      <c r="A72" s="105" t="e">
        <f>ПрУП!#REF!</f>
        <v>#REF!</v>
      </c>
      <c r="B72" s="106" t="e">
        <f>'РУП (11 кл.)'!#REF!</f>
        <v>#REF!</v>
      </c>
      <c r="C72" s="105"/>
      <c r="D72" s="105"/>
      <c r="E72" s="105"/>
      <c r="F72" s="105"/>
      <c r="G72" s="105"/>
      <c r="H72" s="107"/>
      <c r="I72" s="75" t="e">
        <f>'РУП (11 кл.)'!#REF!</f>
        <v>#REF!</v>
      </c>
      <c r="J72" s="108" t="e">
        <f t="shared" si="7"/>
        <v>#REF!</v>
      </c>
      <c r="K72" s="108" t="e">
        <f>'РУП (11 кл.)'!#REF!*Z120</f>
        <v>#REF!</v>
      </c>
      <c r="L72" s="108"/>
      <c r="M72" s="108"/>
      <c r="N72" s="108"/>
      <c r="O72" s="75" t="e">
        <f>'РУП (11 кл.)'!#REF!</f>
        <v>#REF!</v>
      </c>
      <c r="P72" s="75" t="e">
        <f>'РУП (11 кл.)'!#REF!</f>
        <v>#REF!</v>
      </c>
      <c r="Q72" s="75" t="e">
        <f>'РУП (11 кл.)'!#REF!</f>
        <v>#REF!</v>
      </c>
      <c r="R72" s="75" t="e">
        <f>'РУП (11 кл.)'!#REF!</f>
        <v>#REF!</v>
      </c>
      <c r="S72" s="75" t="e">
        <f>'РУП (11 кл.)'!#REF!</f>
        <v>#REF!</v>
      </c>
      <c r="T72" s="75" t="e">
        <f>'РУП (11 кл.)'!#REF!</f>
        <v>#REF!</v>
      </c>
      <c r="U72" s="75"/>
      <c r="V72" s="75"/>
      <c r="W72" s="109" t="e">
        <f t="shared" si="3"/>
        <v>#REF!</v>
      </c>
      <c r="X72" s="43"/>
      <c r="Z72" s="51"/>
      <c r="AE72" s="695"/>
      <c r="AF72" s="651"/>
      <c r="AG72" s="651"/>
      <c r="AH72" s="651"/>
      <c r="AI72" s="651"/>
      <c r="AJ72" s="651"/>
      <c r="AK72" s="696"/>
      <c r="AL72" s="697"/>
    </row>
    <row r="73" spans="1:42" ht="19.899999999999999" customHeight="1" thickBot="1" x14ac:dyDescent="0.35">
      <c r="A73" s="105" t="e">
        <f>ПрУП!#REF!</f>
        <v>#REF!</v>
      </c>
      <c r="B73" s="106" t="e">
        <f>'РУП (11 кл.)'!#REF!</f>
        <v>#REF!</v>
      </c>
      <c r="C73" s="105"/>
      <c r="D73" s="105"/>
      <c r="E73" s="105"/>
      <c r="F73" s="105"/>
      <c r="G73" s="105"/>
      <c r="H73" s="107"/>
      <c r="I73" s="75" t="e">
        <f>'РУП (11 кл.)'!#REF!</f>
        <v>#REF!</v>
      </c>
      <c r="J73" s="108" t="e">
        <f t="shared" si="7"/>
        <v>#REF!</v>
      </c>
      <c r="K73" s="108" t="e">
        <f>'РУП (11 кл.)'!#REF!*Z120</f>
        <v>#REF!</v>
      </c>
      <c r="L73" s="108"/>
      <c r="M73" s="108"/>
      <c r="N73" s="108"/>
      <c r="O73" s="75" t="e">
        <f>'РУП (11 кл.)'!#REF!</f>
        <v>#REF!</v>
      </c>
      <c r="P73" s="75" t="e">
        <f>'РУП (11 кл.)'!#REF!</f>
        <v>#REF!</v>
      </c>
      <c r="Q73" s="75" t="e">
        <f>'РУП (11 кл.)'!#REF!</f>
        <v>#REF!</v>
      </c>
      <c r="R73" s="75" t="e">
        <f>'РУП (11 кл.)'!#REF!</f>
        <v>#REF!</v>
      </c>
      <c r="S73" s="75" t="e">
        <f>'РУП (11 кл.)'!#REF!</f>
        <v>#REF!</v>
      </c>
      <c r="T73" s="75" t="e">
        <f>'РУП (11 кл.)'!#REF!</f>
        <v>#REF!</v>
      </c>
      <c r="U73" s="75"/>
      <c r="V73" s="75"/>
      <c r="W73" s="109" t="e">
        <f t="shared" si="3"/>
        <v>#REF!</v>
      </c>
      <c r="X73" s="43"/>
      <c r="Z73" s="51"/>
      <c r="AE73" s="698"/>
      <c r="AF73" s="699"/>
      <c r="AG73" s="699"/>
      <c r="AH73" s="699"/>
      <c r="AI73" s="699"/>
      <c r="AJ73" s="699"/>
      <c r="AK73" s="700"/>
      <c r="AL73" s="701"/>
    </row>
    <row r="74" spans="1:42" ht="19.899999999999999" customHeight="1" thickBot="1" x14ac:dyDescent="0.25">
      <c r="A74" s="97" t="s">
        <v>16</v>
      </c>
      <c r="B74" s="49" t="str">
        <f>'РУП (11 кл.)'!B49</f>
        <v>ПРОФЕССИОНАЛЬНЫЕ   МОДУЛИ</v>
      </c>
      <c r="C74" s="1048"/>
      <c r="D74" s="1049"/>
      <c r="E74" s="1049"/>
      <c r="F74" s="1049"/>
      <c r="G74" s="1049"/>
      <c r="H74" s="1050"/>
      <c r="I74" s="69" t="e">
        <f>I76+I85+I94+I103+#REF!</f>
        <v>#REF!</v>
      </c>
      <c r="J74" s="69" t="e">
        <f>J76+J85+J94+J103+#REF!</f>
        <v>#REF!</v>
      </c>
      <c r="K74" s="69" t="e">
        <f>K76+K85+K94+K103+#REF!</f>
        <v>#REF!</v>
      </c>
      <c r="L74" s="69" t="e">
        <f>L76+L85+L94+L103+#REF!</f>
        <v>#REF!</v>
      </c>
      <c r="M74" s="69" t="e">
        <f>M76+M85+M94+M103+#REF!</f>
        <v>#REF!</v>
      </c>
      <c r="N74" s="69" t="e">
        <f>N76+N85+N94+N103+#REF!</f>
        <v>#REF!</v>
      </c>
      <c r="O74" s="75">
        <f>'РУП (11 кл.)'!O49</f>
        <v>0</v>
      </c>
      <c r="P74" s="75">
        <f>'РУП (11 кл.)'!P49</f>
        <v>0</v>
      </c>
      <c r="Q74" s="75">
        <f>'РУП (11 кл.)'!Q49</f>
        <v>0</v>
      </c>
      <c r="R74" s="75">
        <f>'РУП (11 кл.)'!R49</f>
        <v>0</v>
      </c>
      <c r="S74" s="75">
        <f>'РУП (11 кл.)'!S49</f>
        <v>0</v>
      </c>
      <c r="T74" s="75">
        <f>'РУП (11 кл.)'!T49</f>
        <v>0</v>
      </c>
      <c r="U74" s="75"/>
      <c r="V74" s="75"/>
      <c r="W74" s="109">
        <f t="shared" si="3"/>
        <v>0</v>
      </c>
      <c r="X74" s="43"/>
      <c r="Z74" s="51"/>
      <c r="AE74" s="702"/>
      <c r="AF74" s="703"/>
      <c r="AG74" s="703"/>
      <c r="AH74" s="703"/>
      <c r="AI74" s="703"/>
      <c r="AJ74" s="703"/>
      <c r="AK74" s="704"/>
      <c r="AL74" s="705"/>
    </row>
    <row r="75" spans="1:42" ht="19.899999999999999" customHeight="1" thickBot="1" x14ac:dyDescent="0.25">
      <c r="A75" s="110"/>
      <c r="B75" s="90" t="s">
        <v>108</v>
      </c>
      <c r="C75" s="111"/>
      <c r="D75" s="112"/>
      <c r="E75" s="112"/>
      <c r="F75" s="112"/>
      <c r="G75" s="112"/>
      <c r="H75" s="113"/>
      <c r="I75" s="92"/>
      <c r="J75" s="92"/>
      <c r="K75" s="92" t="e">
        <f>'РУП (11 кл.)'!K49*Z120</f>
        <v>#REF!</v>
      </c>
      <c r="L75" s="92"/>
      <c r="M75" s="92"/>
      <c r="N75" s="92"/>
      <c r="O75" s="91"/>
      <c r="P75" s="91"/>
      <c r="Q75" s="91"/>
      <c r="R75" s="91"/>
      <c r="S75" s="91"/>
      <c r="T75" s="91"/>
      <c r="U75" s="91"/>
      <c r="V75" s="91"/>
      <c r="W75" s="109"/>
      <c r="X75" s="43"/>
      <c r="Z75" s="51"/>
      <c r="AE75" s="695"/>
      <c r="AF75" s="651"/>
      <c r="AG75" s="651"/>
      <c r="AH75" s="651"/>
      <c r="AI75" s="651"/>
      <c r="AJ75" s="651"/>
      <c r="AK75" s="696"/>
      <c r="AL75" s="697"/>
    </row>
    <row r="76" spans="1:42" ht="19.899999999999999" customHeight="1" thickBot="1" x14ac:dyDescent="0.25">
      <c r="A76" s="97" t="s">
        <v>15</v>
      </c>
      <c r="B76" s="114">
        <f>'РУП (11 кл.)'!B50</f>
        <v>0</v>
      </c>
      <c r="C76" s="1048"/>
      <c r="D76" s="1049"/>
      <c r="E76" s="1049"/>
      <c r="F76" s="1049"/>
      <c r="G76" s="1049"/>
      <c r="H76" s="1050"/>
      <c r="I76" s="74" t="e">
        <f>SUM(I78:I82)</f>
        <v>#REF!</v>
      </c>
      <c r="J76" s="74" t="e">
        <f>SUM(J78:J82)</f>
        <v>#REF!</v>
      </c>
      <c r="K76" s="74" t="e">
        <f>SUM(K78:K82)</f>
        <v>#REF!</v>
      </c>
      <c r="L76" s="69">
        <f>L78+L79+L80+L82</f>
        <v>0</v>
      </c>
      <c r="M76" s="69">
        <f>M78+M79+M80+M82</f>
        <v>0</v>
      </c>
      <c r="N76" s="69">
        <f>N78+N79+N80+N82</f>
        <v>0</v>
      </c>
      <c r="O76" s="75">
        <f>'РУП (11 кл.)'!O50</f>
        <v>0</v>
      </c>
      <c r="P76" s="75">
        <f>'РУП (11 кл.)'!P50</f>
        <v>0</v>
      </c>
      <c r="Q76" s="75">
        <f>'РУП (11 кл.)'!Q50</f>
        <v>0</v>
      </c>
      <c r="R76" s="75">
        <f>'РУП (11 кл.)'!R50</f>
        <v>0</v>
      </c>
      <c r="S76" s="75">
        <f>'РУП (11 кл.)'!S50</f>
        <v>0</v>
      </c>
      <c r="T76" s="75">
        <f>'РУП (11 кл.)'!T50</f>
        <v>0</v>
      </c>
      <c r="U76" s="75"/>
      <c r="V76" s="75"/>
      <c r="W76" s="109">
        <f t="shared" si="3"/>
        <v>0</v>
      </c>
      <c r="X76" s="43"/>
      <c r="Z76" s="51"/>
      <c r="AE76" s="706"/>
      <c r="AF76" s="707"/>
      <c r="AG76" s="707"/>
      <c r="AH76" s="707"/>
      <c r="AI76" s="707"/>
      <c r="AJ76" s="707"/>
      <c r="AK76" s="708"/>
      <c r="AL76" s="709"/>
    </row>
    <row r="77" spans="1:42" ht="19.899999999999999" customHeight="1" thickBot="1" x14ac:dyDescent="0.25">
      <c r="A77" s="110"/>
      <c r="B77" s="90" t="s">
        <v>109</v>
      </c>
      <c r="C77" s="111"/>
      <c r="D77" s="112"/>
      <c r="E77" s="112"/>
      <c r="F77" s="112"/>
      <c r="G77" s="112"/>
      <c r="H77" s="113"/>
      <c r="I77" s="89"/>
      <c r="J77" s="92"/>
      <c r="K77" s="92" t="e">
        <f>'РУП (11 кл.)'!K50*Z120</f>
        <v>#REF!</v>
      </c>
      <c r="L77" s="92"/>
      <c r="M77" s="92"/>
      <c r="N77" s="92"/>
      <c r="O77" s="91"/>
      <c r="P77" s="91"/>
      <c r="Q77" s="91"/>
      <c r="R77" s="91"/>
      <c r="S77" s="91"/>
      <c r="T77" s="91"/>
      <c r="U77" s="91"/>
      <c r="V77" s="91"/>
      <c r="W77" s="109"/>
      <c r="X77" s="43"/>
      <c r="Z77" s="51"/>
      <c r="AE77" s="695"/>
      <c r="AF77" s="651"/>
      <c r="AG77" s="651"/>
      <c r="AH77" s="651"/>
      <c r="AI77" s="651"/>
      <c r="AJ77" s="710"/>
      <c r="AK77" s="711"/>
      <c r="AL77" s="712"/>
    </row>
    <row r="78" spans="1:42" ht="19.899999999999999" customHeight="1" thickBot="1" x14ac:dyDescent="0.35">
      <c r="A78" s="97" t="e">
        <f>ПрУП!#REF!</f>
        <v>#REF!</v>
      </c>
      <c r="B78" s="106" t="str">
        <f>'РУП (11 кл.)'!B51</f>
        <v>Устройство автомобилей</v>
      </c>
      <c r="C78" s="105"/>
      <c r="D78" s="105"/>
      <c r="E78" s="105"/>
      <c r="F78" s="105"/>
      <c r="G78" s="105"/>
      <c r="H78" s="107"/>
      <c r="I78" s="75">
        <f>'РУП (11 кл.)'!I51</f>
        <v>0</v>
      </c>
      <c r="J78" s="115" t="e">
        <f>I78-K78</f>
        <v>#REF!</v>
      </c>
      <c r="K78" s="108" t="e">
        <f>'РУП (11 кл.)'!K51*Z120</f>
        <v>#REF!</v>
      </c>
      <c r="L78" s="75"/>
      <c r="M78" s="75"/>
      <c r="N78" s="75"/>
      <c r="O78" s="75">
        <f>'РУП (11 кл.)'!O51</f>
        <v>0</v>
      </c>
      <c r="P78" s="75">
        <f>'РУП (11 кл.)'!P51</f>
        <v>106</v>
      </c>
      <c r="Q78" s="75">
        <f>'РУП (11 кл.)'!Q51</f>
        <v>68</v>
      </c>
      <c r="R78" s="75">
        <f>'РУП (11 кл.)'!R51</f>
        <v>0</v>
      </c>
      <c r="S78" s="75">
        <f>'РУП (11 кл.)'!S51</f>
        <v>0</v>
      </c>
      <c r="T78" s="75">
        <f>'РУП (11 кл.)'!T51</f>
        <v>0</v>
      </c>
      <c r="U78" s="75"/>
      <c r="V78" s="75"/>
      <c r="W78" s="109">
        <f t="shared" si="3"/>
        <v>174</v>
      </c>
      <c r="X78" s="52"/>
      <c r="Z78" s="51"/>
      <c r="AE78" s="713"/>
      <c r="AF78" s="714"/>
      <c r="AG78" s="714"/>
      <c r="AH78" s="714"/>
      <c r="AI78" s="714"/>
      <c r="AJ78" s="714"/>
      <c r="AK78" s="715"/>
      <c r="AL78" s="716"/>
    </row>
    <row r="79" spans="1:42" ht="19.899999999999999" customHeight="1" thickBot="1" x14ac:dyDescent="0.35">
      <c r="A79" s="97" t="e">
        <f>ПрУП!#REF!</f>
        <v>#REF!</v>
      </c>
      <c r="B79" s="106">
        <f>'РУП (11 кл.)'!B56</f>
        <v>0</v>
      </c>
      <c r="C79" s="105"/>
      <c r="D79" s="105"/>
      <c r="E79" s="105"/>
      <c r="F79" s="105"/>
      <c r="G79" s="105"/>
      <c r="H79" s="107"/>
      <c r="I79" s="75">
        <f>'РУП (11 кл.)'!I56</f>
        <v>0</v>
      </c>
      <c r="J79" s="115" t="e">
        <f>I79-K79</f>
        <v>#REF!</v>
      </c>
      <c r="K79" s="108" t="e">
        <f>'РУП (11 кл.)'!K56*Z120</f>
        <v>#REF!</v>
      </c>
      <c r="L79" s="75"/>
      <c r="M79" s="75"/>
      <c r="N79" s="75"/>
      <c r="O79" s="75">
        <f>'РУП (11 кл.)'!O56</f>
        <v>0</v>
      </c>
      <c r="P79" s="75">
        <f>'РУП (11 кл.)'!P56</f>
        <v>0</v>
      </c>
      <c r="Q79" s="75">
        <f>'РУП (11 кл.)'!Q56</f>
        <v>56</v>
      </c>
      <c r="R79" s="75">
        <f>'РУП (11 кл.)'!R56</f>
        <v>0</v>
      </c>
      <c r="S79" s="75">
        <f>'РУП (11 кл.)'!S56</f>
        <v>0</v>
      </c>
      <c r="T79" s="75">
        <f>'РУП (11 кл.)'!T56</f>
        <v>0</v>
      </c>
      <c r="U79" s="75"/>
      <c r="V79" s="75"/>
      <c r="W79" s="109">
        <f t="shared" si="3"/>
        <v>56</v>
      </c>
      <c r="X79" s="52"/>
      <c r="Z79" s="51"/>
      <c r="AE79" s="717"/>
      <c r="AF79" s="651"/>
      <c r="AG79" s="651"/>
      <c r="AH79" s="651"/>
      <c r="AI79" s="651"/>
      <c r="AJ79" s="651"/>
      <c r="AK79" s="696"/>
      <c r="AL79" s="697"/>
    </row>
    <row r="80" spans="1:42" ht="19.899999999999999" customHeight="1" thickBot="1" x14ac:dyDescent="0.35">
      <c r="A80" s="97" t="e">
        <f>ПрУП!#REF!</f>
        <v>#REF!</v>
      </c>
      <c r="B80" s="106" t="e">
        <f>'РУП (11 кл.)'!#REF!</f>
        <v>#REF!</v>
      </c>
      <c r="C80" s="105"/>
      <c r="D80" s="105"/>
      <c r="E80" s="105"/>
      <c r="F80" s="105"/>
      <c r="G80" s="105"/>
      <c r="H80" s="107"/>
      <c r="I80" s="75" t="e">
        <f>'РУП (11 кл.)'!#REF!</f>
        <v>#REF!</v>
      </c>
      <c r="J80" s="115" t="e">
        <f>I80-K80</f>
        <v>#REF!</v>
      </c>
      <c r="K80" s="108" t="e">
        <f>'РУП (11 кл.)'!#REF!*Z120</f>
        <v>#REF!</v>
      </c>
      <c r="L80" s="75"/>
      <c r="M80" s="75"/>
      <c r="N80" s="75"/>
      <c r="O80" s="75" t="e">
        <f>'РУП (11 кл.)'!#REF!</f>
        <v>#REF!</v>
      </c>
      <c r="P80" s="75" t="e">
        <f>'РУП (11 кл.)'!#REF!</f>
        <v>#REF!</v>
      </c>
      <c r="Q80" s="75" t="e">
        <f>'РУП (11 кл.)'!#REF!</f>
        <v>#REF!</v>
      </c>
      <c r="R80" s="75" t="e">
        <f>'РУП (11 кл.)'!#REF!</f>
        <v>#REF!</v>
      </c>
      <c r="S80" s="75" t="e">
        <f>'РУП (11 кл.)'!#REF!</f>
        <v>#REF!</v>
      </c>
      <c r="T80" s="75" t="e">
        <f>'РУП (11 кл.)'!#REF!</f>
        <v>#REF!</v>
      </c>
      <c r="U80" s="75"/>
      <c r="V80" s="75"/>
      <c r="W80" s="109" t="e">
        <f t="shared" si="3"/>
        <v>#REF!</v>
      </c>
      <c r="X80" s="52"/>
      <c r="Z80" s="51"/>
      <c r="AE80" s="695"/>
      <c r="AF80" s="651"/>
      <c r="AG80" s="651"/>
      <c r="AH80" s="651"/>
      <c r="AI80" s="651"/>
      <c r="AJ80" s="651"/>
      <c r="AK80" s="696"/>
      <c r="AL80" s="697"/>
    </row>
    <row r="81" spans="1:38" ht="19.899999999999999" customHeight="1" thickBot="1" x14ac:dyDescent="0.35">
      <c r="A81" s="97" t="e">
        <f>ПрУП!#REF!</f>
        <v>#REF!</v>
      </c>
      <c r="B81" s="106" t="e">
        <f>'РУП (11 кл.)'!#REF!</f>
        <v>#REF!</v>
      </c>
      <c r="C81" s="105"/>
      <c r="D81" s="105"/>
      <c r="E81" s="105"/>
      <c r="F81" s="105"/>
      <c r="G81" s="105"/>
      <c r="H81" s="107"/>
      <c r="I81" s="75" t="e">
        <f>'РУП (11 кл.)'!#REF!</f>
        <v>#REF!</v>
      </c>
      <c r="J81" s="115" t="e">
        <f>I81-K81</f>
        <v>#REF!</v>
      </c>
      <c r="K81" s="108" t="e">
        <f>'РУП (11 кл.)'!#REF!*Z120</f>
        <v>#REF!</v>
      </c>
      <c r="L81" s="75"/>
      <c r="M81" s="75"/>
      <c r="N81" s="75"/>
      <c r="O81" s="75" t="e">
        <f>'РУП (11 кл.)'!#REF!</f>
        <v>#REF!</v>
      </c>
      <c r="P81" s="75" t="e">
        <f>'РУП (11 кл.)'!#REF!</f>
        <v>#REF!</v>
      </c>
      <c r="Q81" s="75" t="e">
        <f>'РУП (11 кл.)'!#REF!</f>
        <v>#REF!</v>
      </c>
      <c r="R81" s="75" t="e">
        <f>'РУП (11 кл.)'!#REF!</f>
        <v>#REF!</v>
      </c>
      <c r="S81" s="75" t="e">
        <f>'РУП (11 кл.)'!#REF!</f>
        <v>#REF!</v>
      </c>
      <c r="T81" s="75" t="e">
        <f>'РУП (11 кл.)'!#REF!</f>
        <v>#REF!</v>
      </c>
      <c r="U81" s="75"/>
      <c r="V81" s="75"/>
      <c r="W81" s="109" t="e">
        <f t="shared" si="3"/>
        <v>#REF!</v>
      </c>
      <c r="X81" s="52"/>
      <c r="Z81" s="51"/>
      <c r="AE81" s="713"/>
      <c r="AF81" s="714"/>
      <c r="AG81" s="714"/>
      <c r="AH81" s="714"/>
      <c r="AI81" s="714"/>
      <c r="AJ81" s="714"/>
      <c r="AK81" s="715"/>
      <c r="AL81" s="716"/>
    </row>
    <row r="82" spans="1:38" ht="19.899999999999999" customHeight="1" thickBot="1" x14ac:dyDescent="0.35">
      <c r="A82" s="97" t="str">
        <f>ПрУП!A73</f>
        <v>МДК.01.05</v>
      </c>
      <c r="B82" s="106" t="e">
        <f>'РУП (11 кл.)'!#REF!</f>
        <v>#REF!</v>
      </c>
      <c r="C82" s="105"/>
      <c r="D82" s="105"/>
      <c r="E82" s="105"/>
      <c r="F82" s="105"/>
      <c r="G82" s="105"/>
      <c r="H82" s="107"/>
      <c r="I82" s="75" t="e">
        <f>'РУП (11 кл.)'!#REF!</f>
        <v>#REF!</v>
      </c>
      <c r="J82" s="115" t="e">
        <f>I82-K82</f>
        <v>#REF!</v>
      </c>
      <c r="K82" s="108" t="e">
        <f>'РУП (11 кл.)'!#REF!*Z120</f>
        <v>#REF!</v>
      </c>
      <c r="L82" s="75"/>
      <c r="M82" s="75"/>
      <c r="N82" s="75"/>
      <c r="O82" s="75" t="e">
        <f>'РУП (11 кл.)'!#REF!</f>
        <v>#REF!</v>
      </c>
      <c r="P82" s="75" t="e">
        <f>'РУП (11 кл.)'!#REF!</f>
        <v>#REF!</v>
      </c>
      <c r="Q82" s="75" t="e">
        <f>'РУП (11 кл.)'!#REF!</f>
        <v>#REF!</v>
      </c>
      <c r="R82" s="75" t="e">
        <f>'РУП (11 кл.)'!#REF!</f>
        <v>#REF!</v>
      </c>
      <c r="S82" s="75" t="e">
        <f>'РУП (11 кл.)'!#REF!</f>
        <v>#REF!</v>
      </c>
      <c r="T82" s="75" t="e">
        <f>'РУП (11 кл.)'!#REF!</f>
        <v>#REF!</v>
      </c>
      <c r="U82" s="75"/>
      <c r="V82" s="75"/>
      <c r="W82" s="109" t="e">
        <f t="shared" si="3"/>
        <v>#REF!</v>
      </c>
      <c r="X82" s="52"/>
      <c r="Z82" s="51"/>
      <c r="AE82" s="695"/>
      <c r="AF82" s="651"/>
      <c r="AG82" s="651"/>
      <c r="AH82" s="651"/>
      <c r="AI82" s="651"/>
      <c r="AJ82" s="651"/>
      <c r="AK82" s="696"/>
      <c r="AL82" s="697"/>
    </row>
    <row r="83" spans="1:38" ht="19.899999999999999" customHeight="1" thickBot="1" x14ac:dyDescent="0.35">
      <c r="A83" s="101" t="s">
        <v>62</v>
      </c>
      <c r="B83" s="114" t="str">
        <f>'РУП (11 кл.)'!B58</f>
        <v xml:space="preserve">Учебная практика  </v>
      </c>
      <c r="C83" s="105"/>
      <c r="D83" s="105"/>
      <c r="E83" s="105"/>
      <c r="F83" s="105"/>
      <c r="G83" s="105"/>
      <c r="H83" s="107"/>
      <c r="I83" s="75"/>
      <c r="J83" s="75"/>
      <c r="K83" s="108">
        <f>ПрУП!E74</f>
        <v>144</v>
      </c>
      <c r="L83" s="108"/>
      <c r="M83" s="108"/>
      <c r="N83" s="108"/>
      <c r="O83" s="75">
        <f>'РУП (11 кл.)'!O58</f>
        <v>0</v>
      </c>
      <c r="P83" s="75">
        <f>'РУП (11 кл.)'!P58</f>
        <v>72</v>
      </c>
      <c r="Q83" s="75">
        <f>'РУП (11 кл.)'!Q58</f>
        <v>72</v>
      </c>
      <c r="R83" s="75">
        <f>'РУП (11 кл.)'!R58</f>
        <v>0</v>
      </c>
      <c r="S83" s="75">
        <f>'РУП (11 кл.)'!S58</f>
        <v>0</v>
      </c>
      <c r="T83" s="75">
        <f>'РУП (11 кл.)'!T58</f>
        <v>0</v>
      </c>
      <c r="U83" s="75"/>
      <c r="V83" s="75"/>
      <c r="W83" s="109">
        <f t="shared" si="3"/>
        <v>144</v>
      </c>
      <c r="X83" s="52"/>
      <c r="Z83" s="51"/>
      <c r="AE83" s="718"/>
      <c r="AF83" s="718"/>
      <c r="AG83" s="718"/>
      <c r="AH83" s="718"/>
      <c r="AI83" s="718"/>
      <c r="AJ83" s="718"/>
      <c r="AK83" s="719"/>
      <c r="AL83" s="720"/>
    </row>
    <row r="84" spans="1:38" ht="34.9" customHeight="1" thickBot="1" x14ac:dyDescent="0.35">
      <c r="A84" s="101" t="s">
        <v>56</v>
      </c>
      <c r="B84" s="114" t="str">
        <f>'РУП (11 кл.)'!B59</f>
        <v xml:space="preserve">Производственная  практика </v>
      </c>
      <c r="C84" s="105"/>
      <c r="D84" s="105"/>
      <c r="E84" s="105"/>
      <c r="F84" s="105"/>
      <c r="G84" s="105"/>
      <c r="H84" s="107"/>
      <c r="I84" s="75"/>
      <c r="J84" s="75"/>
      <c r="K84" s="75">
        <f>ПрУП!E75</f>
        <v>288</v>
      </c>
      <c r="L84" s="108"/>
      <c r="M84" s="108"/>
      <c r="N84" s="108"/>
      <c r="O84" s="75">
        <f>'РУП (11 кл.)'!O59</f>
        <v>0</v>
      </c>
      <c r="P84" s="75">
        <f>'РУП (11 кл.)'!P59</f>
        <v>0</v>
      </c>
      <c r="Q84" s="75">
        <f>'РУП (11 кл.)'!Q59</f>
        <v>0</v>
      </c>
      <c r="R84" s="75">
        <f>'РУП (11 кл.)'!R59</f>
        <v>288</v>
      </c>
      <c r="S84" s="75">
        <f>'РУП (11 кл.)'!S59</f>
        <v>0</v>
      </c>
      <c r="T84" s="75">
        <f>'РУП (11 кл.)'!T59</f>
        <v>0</v>
      </c>
      <c r="U84" s="75"/>
      <c r="V84" s="75"/>
      <c r="W84" s="109">
        <f t="shared" si="3"/>
        <v>288</v>
      </c>
      <c r="X84" s="52"/>
      <c r="Z84" s="51"/>
      <c r="AE84" s="721"/>
      <c r="AF84" s="722"/>
      <c r="AG84" s="722"/>
      <c r="AH84" s="722"/>
      <c r="AI84" s="722"/>
      <c r="AJ84" s="722"/>
      <c r="AK84" s="722"/>
      <c r="AL84" s="722"/>
    </row>
    <row r="85" spans="1:38" ht="19.899999999999999" customHeight="1" thickBot="1" x14ac:dyDescent="0.25">
      <c r="A85" s="97" t="s">
        <v>12</v>
      </c>
      <c r="B85" s="114">
        <f>'РУП (11 кл.)'!B60</f>
        <v>0</v>
      </c>
      <c r="C85" s="1048"/>
      <c r="D85" s="1049"/>
      <c r="E85" s="1049"/>
      <c r="F85" s="1049"/>
      <c r="G85" s="1049"/>
      <c r="H85" s="1050"/>
      <c r="I85" s="74" t="e">
        <f t="shared" ref="I85:N85" si="8">SUM(I87:I91)</f>
        <v>#REF!</v>
      </c>
      <c r="J85" s="74" t="e">
        <f t="shared" si="8"/>
        <v>#REF!</v>
      </c>
      <c r="K85" s="74" t="e">
        <f t="shared" si="8"/>
        <v>#REF!</v>
      </c>
      <c r="L85" s="74">
        <f t="shared" si="8"/>
        <v>0</v>
      </c>
      <c r="M85" s="74">
        <f t="shared" si="8"/>
        <v>0</v>
      </c>
      <c r="N85" s="74">
        <f t="shared" si="8"/>
        <v>0</v>
      </c>
      <c r="O85" s="75">
        <f>'РУП (11 кл.)'!O60</f>
        <v>0</v>
      </c>
      <c r="P85" s="75">
        <f>'РУП (11 кл.)'!P60</f>
        <v>0</v>
      </c>
      <c r="Q85" s="75">
        <f>'РУП (11 кл.)'!Q60</f>
        <v>0</v>
      </c>
      <c r="R85" s="75">
        <f>'РУП (11 кл.)'!R60</f>
        <v>0</v>
      </c>
      <c r="S85" s="75">
        <f>'РУП (11 кл.)'!S60</f>
        <v>0</v>
      </c>
      <c r="T85" s="75">
        <f>'РУП (11 кл.)'!T60</f>
        <v>0</v>
      </c>
      <c r="U85" s="75"/>
      <c r="V85" s="75"/>
      <c r="W85" s="109">
        <f t="shared" si="3"/>
        <v>0</v>
      </c>
      <c r="X85" s="43"/>
      <c r="Z85" s="51"/>
      <c r="AE85" s="717"/>
      <c r="AF85" s="723"/>
      <c r="AG85" s="723"/>
      <c r="AH85" s="723"/>
      <c r="AI85" s="723"/>
      <c r="AJ85" s="723"/>
      <c r="AK85" s="724"/>
      <c r="AL85" s="725"/>
    </row>
    <row r="86" spans="1:38" ht="19.899999999999999" customHeight="1" thickBot="1" x14ac:dyDescent="0.25">
      <c r="A86" s="110"/>
      <c r="B86" s="90" t="s">
        <v>109</v>
      </c>
      <c r="C86" s="111"/>
      <c r="D86" s="112"/>
      <c r="E86" s="112"/>
      <c r="F86" s="112"/>
      <c r="G86" s="112"/>
      <c r="H86" s="113"/>
      <c r="I86" s="89"/>
      <c r="J86" s="92"/>
      <c r="K86" s="92" t="e">
        <f>'РУП (11 кл.)'!K60*Z120</f>
        <v>#REF!</v>
      </c>
      <c r="L86" s="92"/>
      <c r="M86" s="92"/>
      <c r="N86" s="92"/>
      <c r="O86" s="91"/>
      <c r="P86" s="91"/>
      <c r="Q86" s="91"/>
      <c r="R86" s="91"/>
      <c r="S86" s="91"/>
      <c r="T86" s="91"/>
      <c r="U86" s="91"/>
      <c r="V86" s="91"/>
      <c r="W86" s="109"/>
      <c r="X86" s="43"/>
      <c r="Z86" s="51"/>
      <c r="AE86" s="717"/>
      <c r="AF86" s="723"/>
      <c r="AG86" s="723"/>
      <c r="AH86" s="723"/>
      <c r="AI86" s="723"/>
      <c r="AJ86" s="723"/>
      <c r="AK86" s="724"/>
      <c r="AL86" s="725"/>
    </row>
    <row r="87" spans="1:38" ht="19.899999999999999" customHeight="1" x14ac:dyDescent="0.25">
      <c r="A87" s="97">
        <f>ПрУП!A79</f>
        <v>0</v>
      </c>
      <c r="B87" s="106" t="e">
        <f>'РУП (11 кл.)'!#REF!</f>
        <v>#REF!</v>
      </c>
      <c r="C87" s="105"/>
      <c r="D87" s="105"/>
      <c r="E87" s="105"/>
      <c r="F87" s="105"/>
      <c r="G87" s="105"/>
      <c r="H87" s="107"/>
      <c r="I87" s="75" t="e">
        <f>'РУП (11 кл.)'!#REF!</f>
        <v>#REF!</v>
      </c>
      <c r="J87" s="115" t="e">
        <f>I87-K87</f>
        <v>#REF!</v>
      </c>
      <c r="K87" s="75" t="e">
        <f>'РУП (11 кл.)'!#REF!*Z120</f>
        <v>#REF!</v>
      </c>
      <c r="L87" s="75"/>
      <c r="M87" s="75"/>
      <c r="N87" s="75"/>
      <c r="O87" s="75" t="e">
        <f>'РУП (11 кл.)'!#REF!</f>
        <v>#REF!</v>
      </c>
      <c r="P87" s="75" t="e">
        <f>'РУП (11 кл.)'!#REF!</f>
        <v>#REF!</v>
      </c>
      <c r="Q87" s="75" t="e">
        <f>'РУП (11 кл.)'!#REF!</f>
        <v>#REF!</v>
      </c>
      <c r="R87" s="75" t="e">
        <f>'РУП (11 кл.)'!#REF!</f>
        <v>#REF!</v>
      </c>
      <c r="S87" s="75" t="e">
        <f>'РУП (11 кл.)'!#REF!</f>
        <v>#REF!</v>
      </c>
      <c r="T87" s="75" t="e">
        <f>'РУП (11 кл.)'!#REF!</f>
        <v>#REF!</v>
      </c>
      <c r="U87" s="75"/>
      <c r="V87" s="75"/>
      <c r="W87" s="109" t="e">
        <f t="shared" si="3"/>
        <v>#REF!</v>
      </c>
      <c r="X87" s="43"/>
      <c r="Z87" s="51"/>
      <c r="AE87" s="1059"/>
      <c r="AF87" s="1060"/>
      <c r="AI87" s="1061"/>
      <c r="AJ87" s="1062"/>
      <c r="AK87" s="1062"/>
      <c r="AL87" s="1062"/>
    </row>
    <row r="88" spans="1:38" ht="19.899999999999999" customHeight="1" thickBot="1" x14ac:dyDescent="0.3">
      <c r="A88" s="97" t="e">
        <f>ПрУП!#REF!</f>
        <v>#REF!</v>
      </c>
      <c r="B88" s="106" t="e">
        <f>'РУП (11 кл.)'!#REF!</f>
        <v>#REF!</v>
      </c>
      <c r="C88" s="105"/>
      <c r="D88" s="105"/>
      <c r="E88" s="105"/>
      <c r="F88" s="105"/>
      <c r="G88" s="105"/>
      <c r="H88" s="107"/>
      <c r="I88" s="75" t="e">
        <f>'РУП (11 кл.)'!#REF!</f>
        <v>#REF!</v>
      </c>
      <c r="J88" s="115" t="e">
        <f>I88-K88</f>
        <v>#REF!</v>
      </c>
      <c r="K88" s="75" t="e">
        <f>'РУП (11 кл.)'!#REF!*Z120</f>
        <v>#REF!</v>
      </c>
      <c r="L88" s="75"/>
      <c r="M88" s="75"/>
      <c r="N88" s="75"/>
      <c r="O88" s="75" t="e">
        <f>'РУП (11 кл.)'!#REF!</f>
        <v>#REF!</v>
      </c>
      <c r="P88" s="75" t="e">
        <f>'РУП (11 кл.)'!#REF!</f>
        <v>#REF!</v>
      </c>
      <c r="Q88" s="75" t="e">
        <f>'РУП (11 кл.)'!#REF!</f>
        <v>#REF!</v>
      </c>
      <c r="R88" s="75" t="e">
        <f>'РУП (11 кл.)'!#REF!</f>
        <v>#REF!</v>
      </c>
      <c r="S88" s="75" t="e">
        <f>'РУП (11 кл.)'!#REF!</f>
        <v>#REF!</v>
      </c>
      <c r="T88" s="75" t="e">
        <f>'РУП (11 кл.)'!#REF!</f>
        <v>#REF!</v>
      </c>
      <c r="U88" s="75"/>
      <c r="V88" s="75"/>
      <c r="W88" s="109" t="e">
        <f t="shared" si="3"/>
        <v>#REF!</v>
      </c>
      <c r="X88" s="43"/>
      <c r="Z88" s="51"/>
      <c r="AE88" s="744"/>
      <c r="AF88" s="744"/>
      <c r="AG88" s="744"/>
      <c r="AH88" s="744"/>
      <c r="AI88" s="744"/>
      <c r="AJ88" s="744"/>
      <c r="AK88" s="491"/>
      <c r="AL88" s="491"/>
    </row>
    <row r="89" spans="1:38" ht="19.899999999999999" customHeight="1" thickBot="1" x14ac:dyDescent="0.25">
      <c r="A89" s="97" t="e">
        <f>ПрУП!#REF!</f>
        <v>#REF!</v>
      </c>
      <c r="B89" s="106" t="e">
        <f>'РУП (11 кл.)'!#REF!</f>
        <v>#REF!</v>
      </c>
      <c r="C89" s="105"/>
      <c r="D89" s="105"/>
      <c r="E89" s="105"/>
      <c r="F89" s="105"/>
      <c r="G89" s="105"/>
      <c r="H89" s="107"/>
      <c r="I89" s="75" t="e">
        <f>'РУП (11 кл.)'!#REF!</f>
        <v>#REF!</v>
      </c>
      <c r="J89" s="115" t="e">
        <f>I89-K89</f>
        <v>#REF!</v>
      </c>
      <c r="K89" s="75" t="e">
        <f>'РУП (11 кл.)'!#REF!*Z120</f>
        <v>#REF!</v>
      </c>
      <c r="L89" s="75"/>
      <c r="M89" s="75"/>
      <c r="N89" s="75"/>
      <c r="O89" s="75" t="e">
        <f>'РУП (11 кл.)'!#REF!</f>
        <v>#REF!</v>
      </c>
      <c r="P89" s="75" t="e">
        <f>'РУП (11 кл.)'!#REF!</f>
        <v>#REF!</v>
      </c>
      <c r="Q89" s="75" t="e">
        <f>'РУП (11 кл.)'!#REF!</f>
        <v>#REF!</v>
      </c>
      <c r="R89" s="75" t="e">
        <f>'РУП (11 кл.)'!#REF!</f>
        <v>#REF!</v>
      </c>
      <c r="S89" s="75" t="e">
        <f>'РУП (11 кл.)'!#REF!</f>
        <v>#REF!</v>
      </c>
      <c r="T89" s="75" t="e">
        <f>'РУП (11 кл.)'!#REF!</f>
        <v>#REF!</v>
      </c>
      <c r="U89" s="75"/>
      <c r="V89" s="75"/>
      <c r="W89" s="109" t="e">
        <f t="shared" si="3"/>
        <v>#REF!</v>
      </c>
      <c r="X89" s="43"/>
      <c r="Z89" s="51"/>
      <c r="AE89" s="726"/>
      <c r="AF89" s="726"/>
      <c r="AG89" s="726"/>
      <c r="AH89" s="726"/>
      <c r="AI89" s="726"/>
      <c r="AJ89" s="726"/>
      <c r="AK89" s="727"/>
      <c r="AL89" s="728"/>
    </row>
    <row r="90" spans="1:38" ht="19.899999999999999" customHeight="1" thickBot="1" x14ac:dyDescent="0.25">
      <c r="A90" s="97" t="str">
        <f>ПрУП!A81</f>
        <v>МДК.02.01</v>
      </c>
      <c r="B90" s="106" t="e">
        <f>'РУП (11 кл.)'!#REF!</f>
        <v>#REF!</v>
      </c>
      <c r="C90" s="105"/>
      <c r="D90" s="105"/>
      <c r="E90" s="105"/>
      <c r="F90" s="105"/>
      <c r="G90" s="105"/>
      <c r="H90" s="107"/>
      <c r="I90" s="75" t="e">
        <f>'РУП (11 кл.)'!#REF!</f>
        <v>#REF!</v>
      </c>
      <c r="J90" s="115" t="e">
        <f>I90-K90</f>
        <v>#REF!</v>
      </c>
      <c r="K90" s="75" t="e">
        <f>'РУП (11 кл.)'!#REF!*Z120</f>
        <v>#REF!</v>
      </c>
      <c r="L90" s="75"/>
      <c r="M90" s="75"/>
      <c r="N90" s="75"/>
      <c r="O90" s="75" t="e">
        <f>'РУП (11 кл.)'!#REF!</f>
        <v>#REF!</v>
      </c>
      <c r="P90" s="75" t="e">
        <f>'РУП (11 кл.)'!#REF!</f>
        <v>#REF!</v>
      </c>
      <c r="Q90" s="75" t="e">
        <f>'РУП (11 кл.)'!#REF!</f>
        <v>#REF!</v>
      </c>
      <c r="R90" s="75" t="e">
        <f>'РУП (11 кл.)'!#REF!</f>
        <v>#REF!</v>
      </c>
      <c r="S90" s="75" t="e">
        <f>'РУП (11 кл.)'!#REF!</f>
        <v>#REF!</v>
      </c>
      <c r="T90" s="75" t="e">
        <f>'РУП (11 кл.)'!#REF!</f>
        <v>#REF!</v>
      </c>
      <c r="U90" s="75"/>
      <c r="V90" s="75"/>
      <c r="W90" s="109" t="e">
        <f t="shared" si="3"/>
        <v>#REF!</v>
      </c>
      <c r="X90" s="43"/>
      <c r="Z90" s="51"/>
      <c r="AE90" s="729"/>
      <c r="AF90" s="729"/>
      <c r="AG90" s="729"/>
      <c r="AH90" s="729"/>
      <c r="AI90" s="729"/>
      <c r="AJ90" s="730"/>
      <c r="AK90" s="731"/>
      <c r="AL90" s="732"/>
    </row>
    <row r="91" spans="1:38" ht="19.899999999999999" customHeight="1" thickBot="1" x14ac:dyDescent="0.25">
      <c r="A91" s="97" t="e">
        <f>ПрУП!#REF!</f>
        <v>#REF!</v>
      </c>
      <c r="B91" s="106" t="e">
        <f>'РУП (11 кл.)'!#REF!</f>
        <v>#REF!</v>
      </c>
      <c r="C91" s="105"/>
      <c r="D91" s="105"/>
      <c r="E91" s="105"/>
      <c r="F91" s="105"/>
      <c r="G91" s="105"/>
      <c r="H91" s="107"/>
      <c r="I91" s="75" t="e">
        <f>'РУП (11 кл.)'!#REF!</f>
        <v>#REF!</v>
      </c>
      <c r="J91" s="115" t="e">
        <f>I91-K91</f>
        <v>#REF!</v>
      </c>
      <c r="K91" s="75" t="e">
        <f>'РУП (11 кл.)'!#REF!*Z120</f>
        <v>#REF!</v>
      </c>
      <c r="L91" s="75"/>
      <c r="M91" s="75"/>
      <c r="N91" s="75"/>
      <c r="O91" s="75" t="e">
        <f>'РУП (11 кл.)'!#REF!</f>
        <v>#REF!</v>
      </c>
      <c r="P91" s="75" t="e">
        <f>'РУП (11 кл.)'!#REF!</f>
        <v>#REF!</v>
      </c>
      <c r="Q91" s="75" t="e">
        <f>'РУП (11 кл.)'!#REF!</f>
        <v>#REF!</v>
      </c>
      <c r="R91" s="75" t="e">
        <f>'РУП (11 кл.)'!#REF!</f>
        <v>#REF!</v>
      </c>
      <c r="S91" s="75" t="e">
        <f>'РУП (11 кл.)'!#REF!</f>
        <v>#REF!</v>
      </c>
      <c r="T91" s="75" t="e">
        <f>'РУП (11 кл.)'!#REF!</f>
        <v>#REF!</v>
      </c>
      <c r="U91" s="75"/>
      <c r="V91" s="75"/>
      <c r="W91" s="109" t="e">
        <f t="shared" si="3"/>
        <v>#REF!</v>
      </c>
      <c r="X91" s="43"/>
      <c r="Z91" s="51"/>
      <c r="AE91" s="729"/>
      <c r="AF91" s="729"/>
      <c r="AG91" s="729"/>
      <c r="AH91" s="729"/>
      <c r="AI91" s="729"/>
      <c r="AJ91" s="730"/>
      <c r="AK91" s="731"/>
      <c r="AL91" s="732"/>
    </row>
    <row r="92" spans="1:38" ht="19.899999999999999" customHeight="1" thickBot="1" x14ac:dyDescent="0.35">
      <c r="A92" s="101" t="s">
        <v>63</v>
      </c>
      <c r="B92" s="114" t="e">
        <f>'РУП (11 кл.)'!#REF!</f>
        <v>#REF!</v>
      </c>
      <c r="C92" s="105"/>
      <c r="D92" s="105"/>
      <c r="E92" s="105"/>
      <c r="F92" s="105"/>
      <c r="G92" s="105"/>
      <c r="H92" s="107"/>
      <c r="I92" s="75"/>
      <c r="J92" s="75"/>
      <c r="K92" s="108">
        <f>ПрУП!E82</f>
        <v>0</v>
      </c>
      <c r="L92" s="108"/>
      <c r="M92" s="108"/>
      <c r="N92" s="75"/>
      <c r="O92" s="75" t="e">
        <f>'РУП (11 кл.)'!#REF!</f>
        <v>#REF!</v>
      </c>
      <c r="P92" s="75" t="e">
        <f>'РУП (11 кл.)'!#REF!</f>
        <v>#REF!</v>
      </c>
      <c r="Q92" s="75" t="e">
        <f>'РУП (11 кл.)'!#REF!</f>
        <v>#REF!</v>
      </c>
      <c r="R92" s="75" t="e">
        <f>'РУП (11 кл.)'!#REF!</f>
        <v>#REF!</v>
      </c>
      <c r="S92" s="75" t="e">
        <f>'РУП (11 кл.)'!#REF!</f>
        <v>#REF!</v>
      </c>
      <c r="T92" s="75" t="e">
        <f>'РУП (11 кл.)'!#REF!</f>
        <v>#REF!</v>
      </c>
      <c r="U92" s="75"/>
      <c r="V92" s="75"/>
      <c r="W92" s="109" t="e">
        <f t="shared" si="3"/>
        <v>#REF!</v>
      </c>
      <c r="X92" s="43"/>
      <c r="Z92" s="51"/>
      <c r="AE92" s="729"/>
      <c r="AF92" s="729"/>
      <c r="AG92" s="729"/>
      <c r="AH92" s="729"/>
      <c r="AI92" s="729"/>
      <c r="AJ92" s="730"/>
      <c r="AK92" s="731"/>
      <c r="AL92" s="732"/>
    </row>
    <row r="93" spans="1:38" ht="34.9" customHeight="1" thickBot="1" x14ac:dyDescent="0.35">
      <c r="A93" s="101" t="s">
        <v>64</v>
      </c>
      <c r="B93" s="114" t="str">
        <f>'РУП (11 кл.)'!B63</f>
        <v>Производственная  практика</v>
      </c>
      <c r="C93" s="105"/>
      <c r="D93" s="105"/>
      <c r="E93" s="105"/>
      <c r="F93" s="105"/>
      <c r="G93" s="105"/>
      <c r="H93" s="107"/>
      <c r="I93" s="75"/>
      <c r="J93" s="75"/>
      <c r="K93" s="75">
        <f>ПрУП!E83</f>
        <v>108</v>
      </c>
      <c r="L93" s="108"/>
      <c r="M93" s="108"/>
      <c r="N93" s="75"/>
      <c r="O93" s="75">
        <f>'РУП (11 кл.)'!O63</f>
        <v>0</v>
      </c>
      <c r="P93" s="75">
        <f>'РУП (11 кл.)'!P63</f>
        <v>0</v>
      </c>
      <c r="Q93" s="75">
        <f>'РУП (11 кл.)'!Q63</f>
        <v>0</v>
      </c>
      <c r="R93" s="75">
        <f>'РУП (11 кл.)'!R63</f>
        <v>0</v>
      </c>
      <c r="S93" s="75">
        <f>'РУП (11 кл.)'!S63</f>
        <v>0</v>
      </c>
      <c r="T93" s="75">
        <f>'РУП (11 кл.)'!T63</f>
        <v>108</v>
      </c>
      <c r="U93" s="75"/>
      <c r="V93" s="75"/>
      <c r="W93" s="109">
        <f t="shared" si="3"/>
        <v>108</v>
      </c>
      <c r="X93" s="43"/>
      <c r="Z93" s="51"/>
      <c r="AE93" s="729"/>
      <c r="AF93" s="729"/>
      <c r="AG93" s="729"/>
      <c r="AH93" s="729"/>
      <c r="AI93" s="729"/>
      <c r="AJ93" s="730"/>
      <c r="AK93" s="731"/>
      <c r="AL93" s="732"/>
    </row>
    <row r="94" spans="1:38" ht="19.899999999999999" customHeight="1" thickBot="1" x14ac:dyDescent="0.25">
      <c r="A94" s="97" t="s">
        <v>10</v>
      </c>
      <c r="B94" s="114">
        <f>'РУП (11 кл.)'!B64</f>
        <v>0</v>
      </c>
      <c r="C94" s="1048"/>
      <c r="D94" s="1049"/>
      <c r="E94" s="1049"/>
      <c r="F94" s="1049"/>
      <c r="G94" s="1049"/>
      <c r="H94" s="1050"/>
      <c r="I94" s="74" t="e">
        <f t="shared" ref="I94:N94" si="9">SUM(I96:I100)</f>
        <v>#REF!</v>
      </c>
      <c r="J94" s="74" t="e">
        <f t="shared" si="9"/>
        <v>#REF!</v>
      </c>
      <c r="K94" s="74" t="e">
        <f t="shared" si="9"/>
        <v>#REF!</v>
      </c>
      <c r="L94" s="74">
        <f t="shared" si="9"/>
        <v>0</v>
      </c>
      <c r="M94" s="74">
        <f t="shared" si="9"/>
        <v>0</v>
      </c>
      <c r="N94" s="74">
        <f t="shared" si="9"/>
        <v>0</v>
      </c>
      <c r="O94" s="75">
        <f>'РУП (11 кл.)'!O64</f>
        <v>0</v>
      </c>
      <c r="P94" s="75">
        <f>'РУП (11 кл.)'!P64</f>
        <v>0</v>
      </c>
      <c r="Q94" s="75">
        <f>'РУП (11 кл.)'!Q64</f>
        <v>0</v>
      </c>
      <c r="R94" s="75">
        <f>'РУП (11 кл.)'!R64</f>
        <v>0</v>
      </c>
      <c r="S94" s="75">
        <f>'РУП (11 кл.)'!S64</f>
        <v>0</v>
      </c>
      <c r="T94" s="75">
        <f>'РУП (11 кл.)'!T64</f>
        <v>0</v>
      </c>
      <c r="U94" s="75"/>
      <c r="V94" s="75"/>
      <c r="W94" s="109">
        <f t="shared" si="3"/>
        <v>0</v>
      </c>
      <c r="X94" s="43"/>
      <c r="Z94" s="51"/>
      <c r="AE94" s="733"/>
      <c r="AF94" s="733"/>
      <c r="AG94" s="733"/>
      <c r="AH94" s="733"/>
      <c r="AI94" s="733"/>
      <c r="AJ94" s="733"/>
      <c r="AK94" s="734"/>
      <c r="AL94" s="735"/>
    </row>
    <row r="95" spans="1:38" ht="19.899999999999999" customHeight="1" thickBot="1" x14ac:dyDescent="0.25">
      <c r="A95" s="110"/>
      <c r="B95" s="90" t="s">
        <v>109</v>
      </c>
      <c r="C95" s="111"/>
      <c r="D95" s="112"/>
      <c r="E95" s="112"/>
      <c r="F95" s="112"/>
      <c r="G95" s="112"/>
      <c r="H95" s="113"/>
      <c r="I95" s="92"/>
      <c r="J95" s="89"/>
      <c r="K95" s="92" t="e">
        <f>'РУП (11 кл.)'!K64*Z120</f>
        <v>#REF!</v>
      </c>
      <c r="L95" s="92"/>
      <c r="M95" s="92"/>
      <c r="N95" s="92"/>
      <c r="O95" s="91"/>
      <c r="P95" s="91"/>
      <c r="Q95" s="91"/>
      <c r="R95" s="91"/>
      <c r="S95" s="91"/>
      <c r="T95" s="91"/>
      <c r="U95" s="91"/>
      <c r="V95" s="91"/>
      <c r="W95" s="109"/>
      <c r="X95" s="43"/>
      <c r="Z95" s="51"/>
      <c r="AE95" s="729"/>
      <c r="AF95" s="729"/>
      <c r="AG95" s="729"/>
      <c r="AH95" s="729"/>
      <c r="AI95" s="729"/>
      <c r="AJ95" s="729"/>
      <c r="AK95" s="731"/>
      <c r="AL95" s="732"/>
    </row>
    <row r="96" spans="1:38" ht="19.899999999999999" customHeight="1" thickBot="1" x14ac:dyDescent="0.35">
      <c r="A96" s="97">
        <f>ПрУП!A86</f>
        <v>0</v>
      </c>
      <c r="B96" s="106">
        <f>'РУП (11 кл.)'!B65</f>
        <v>0</v>
      </c>
      <c r="C96" s="105"/>
      <c r="D96" s="105"/>
      <c r="E96" s="105"/>
      <c r="F96" s="105"/>
      <c r="G96" s="105"/>
      <c r="H96" s="107"/>
      <c r="I96" s="75">
        <f>'РУП (11 кл.)'!I65</f>
        <v>0</v>
      </c>
      <c r="J96" s="75" t="e">
        <f>I96-K96</f>
        <v>#REF!</v>
      </c>
      <c r="K96" s="108" t="e">
        <f>'РУП (11 кл.)'!K65*Z120</f>
        <v>#REF!</v>
      </c>
      <c r="L96" s="75"/>
      <c r="M96" s="75"/>
      <c r="N96" s="75"/>
      <c r="O96" s="75">
        <f>'РУП (11 кл.)'!O65</f>
        <v>0</v>
      </c>
      <c r="P96" s="75">
        <f>'РУП (11 кл.)'!P65</f>
        <v>0</v>
      </c>
      <c r="Q96" s="75">
        <f>'РУП (11 кл.)'!Q65</f>
        <v>0</v>
      </c>
      <c r="R96" s="75">
        <f>'РУП (11 кл.)'!R65</f>
        <v>0</v>
      </c>
      <c r="S96" s="75">
        <f>'РУП (11 кл.)'!S65</f>
        <v>154</v>
      </c>
      <c r="T96" s="75">
        <f>'РУП (11 кл.)'!T65</f>
        <v>86</v>
      </c>
      <c r="U96" s="75"/>
      <c r="V96" s="75"/>
      <c r="W96" s="109">
        <f t="shared" si="3"/>
        <v>240</v>
      </c>
      <c r="X96" s="43"/>
      <c r="Z96" s="51"/>
      <c r="AE96" s="733"/>
      <c r="AF96" s="733"/>
      <c r="AG96" s="733"/>
      <c r="AH96" s="733"/>
      <c r="AI96" s="733"/>
      <c r="AJ96" s="733"/>
      <c r="AK96" s="734"/>
      <c r="AL96" s="735"/>
    </row>
    <row r="97" spans="1:38" ht="19.899999999999999" customHeight="1" thickBot="1" x14ac:dyDescent="0.35">
      <c r="A97" s="97" t="e">
        <f>ПрУП!#REF!</f>
        <v>#REF!</v>
      </c>
      <c r="B97" s="106" t="e">
        <f>'РУП (11 кл.)'!#REF!</f>
        <v>#REF!</v>
      </c>
      <c r="C97" s="105"/>
      <c r="D97" s="105"/>
      <c r="E97" s="105"/>
      <c r="F97" s="105"/>
      <c r="G97" s="105"/>
      <c r="H97" s="107"/>
      <c r="I97" s="75" t="e">
        <f>'РУП (11 кл.)'!#REF!</f>
        <v>#REF!</v>
      </c>
      <c r="J97" s="75" t="e">
        <f>I97-K97</f>
        <v>#REF!</v>
      </c>
      <c r="K97" s="108" t="e">
        <f>'РУП (11 кл.)'!#REF!*Z120</f>
        <v>#REF!</v>
      </c>
      <c r="L97" s="75"/>
      <c r="M97" s="75"/>
      <c r="N97" s="75"/>
      <c r="O97" s="75" t="e">
        <f>'РУП (11 кл.)'!#REF!</f>
        <v>#REF!</v>
      </c>
      <c r="P97" s="75" t="e">
        <f>'РУП (11 кл.)'!#REF!</f>
        <v>#REF!</v>
      </c>
      <c r="Q97" s="75" t="e">
        <f>'РУП (11 кл.)'!#REF!</f>
        <v>#REF!</v>
      </c>
      <c r="R97" s="75" t="e">
        <f>'РУП (11 кл.)'!#REF!</f>
        <v>#REF!</v>
      </c>
      <c r="S97" s="75" t="e">
        <f>'РУП (11 кл.)'!#REF!</f>
        <v>#REF!</v>
      </c>
      <c r="T97" s="75" t="e">
        <f>'РУП (11 кл.)'!#REF!</f>
        <v>#REF!</v>
      </c>
      <c r="U97" s="75"/>
      <c r="V97" s="75"/>
      <c r="W97" s="109" t="e">
        <f t="shared" si="3"/>
        <v>#REF!</v>
      </c>
      <c r="X97" s="43"/>
      <c r="Z97" s="51"/>
      <c r="AE97" s="714"/>
      <c r="AF97" s="714"/>
      <c r="AG97" s="714"/>
      <c r="AH97" s="714"/>
      <c r="AI97" s="714"/>
      <c r="AJ97" s="714"/>
      <c r="AK97" s="715"/>
      <c r="AL97" s="736"/>
    </row>
    <row r="98" spans="1:38" ht="19.899999999999999" customHeight="1" thickBot="1" x14ac:dyDescent="0.35">
      <c r="A98" s="97" t="e">
        <f>ПрУП!#REF!</f>
        <v>#REF!</v>
      </c>
      <c r="B98" s="106" t="e">
        <f>'РУП (11 кл.)'!#REF!</f>
        <v>#REF!</v>
      </c>
      <c r="C98" s="105"/>
      <c r="D98" s="105"/>
      <c r="E98" s="105"/>
      <c r="F98" s="105"/>
      <c r="G98" s="105"/>
      <c r="H98" s="107"/>
      <c r="I98" s="75" t="e">
        <f>'РУП (11 кл.)'!#REF!</f>
        <v>#REF!</v>
      </c>
      <c r="J98" s="75" t="e">
        <f>I98-K98</f>
        <v>#REF!</v>
      </c>
      <c r="K98" s="108" t="e">
        <f>'РУП (11 кл.)'!#REF!*Z120</f>
        <v>#REF!</v>
      </c>
      <c r="L98" s="75"/>
      <c r="M98" s="75"/>
      <c r="N98" s="75"/>
      <c r="O98" s="75" t="e">
        <f>'РУП (11 кл.)'!#REF!</f>
        <v>#REF!</v>
      </c>
      <c r="P98" s="75" t="e">
        <f>'РУП (11 кл.)'!#REF!</f>
        <v>#REF!</v>
      </c>
      <c r="Q98" s="75" t="e">
        <f>'РУП (11 кл.)'!#REF!</f>
        <v>#REF!</v>
      </c>
      <c r="R98" s="75" t="e">
        <f>'РУП (11 кл.)'!#REF!</f>
        <v>#REF!</v>
      </c>
      <c r="S98" s="75" t="e">
        <f>'РУП (11 кл.)'!#REF!</f>
        <v>#REF!</v>
      </c>
      <c r="T98" s="75" t="e">
        <f>'РУП (11 кл.)'!#REF!</f>
        <v>#REF!</v>
      </c>
      <c r="U98" s="75"/>
      <c r="V98" s="75"/>
      <c r="W98" s="109" t="e">
        <f t="shared" ref="W98:W126" si="10">O98+P98+Q98+T98+U98+V98+R98+S98</f>
        <v>#REF!</v>
      </c>
      <c r="X98" s="43"/>
      <c r="Z98" s="51"/>
      <c r="AE98" s="489"/>
      <c r="AF98" s="489"/>
      <c r="AG98" s="489"/>
      <c r="AH98" s="489"/>
      <c r="AI98" s="489"/>
      <c r="AJ98" s="489"/>
      <c r="AK98" s="737"/>
      <c r="AL98" s="738"/>
    </row>
    <row r="99" spans="1:38" ht="19.899999999999999" customHeight="1" thickBot="1" x14ac:dyDescent="0.35">
      <c r="A99" s="97" t="e">
        <f>ПрУП!#REF!</f>
        <v>#REF!</v>
      </c>
      <c r="B99" s="106" t="e">
        <f>'РУП (11 кл.)'!#REF!</f>
        <v>#REF!</v>
      </c>
      <c r="C99" s="105"/>
      <c r="D99" s="105"/>
      <c r="E99" s="105"/>
      <c r="F99" s="105"/>
      <c r="G99" s="105"/>
      <c r="H99" s="107"/>
      <c r="I99" s="75" t="e">
        <f>'РУП (11 кл.)'!#REF!</f>
        <v>#REF!</v>
      </c>
      <c r="J99" s="75" t="e">
        <f>I99-K99</f>
        <v>#REF!</v>
      </c>
      <c r="K99" s="108" t="e">
        <f>'РУП (11 кл.)'!#REF!*Z120</f>
        <v>#REF!</v>
      </c>
      <c r="L99" s="75"/>
      <c r="M99" s="75"/>
      <c r="N99" s="75"/>
      <c r="O99" s="75" t="e">
        <f>'РУП (11 кл.)'!#REF!</f>
        <v>#REF!</v>
      </c>
      <c r="P99" s="75" t="e">
        <f>'РУП (11 кл.)'!#REF!</f>
        <v>#REF!</v>
      </c>
      <c r="Q99" s="75" t="e">
        <f>'РУП (11 кл.)'!#REF!</f>
        <v>#REF!</v>
      </c>
      <c r="R99" s="75" t="e">
        <f>'РУП (11 кл.)'!#REF!</f>
        <v>#REF!</v>
      </c>
      <c r="S99" s="75" t="e">
        <f>'РУП (11 кл.)'!#REF!</f>
        <v>#REF!</v>
      </c>
      <c r="T99" s="75" t="e">
        <f>'РУП (11 кл.)'!#REF!</f>
        <v>#REF!</v>
      </c>
      <c r="U99" s="75"/>
      <c r="V99" s="75"/>
      <c r="W99" s="109" t="e">
        <f t="shared" si="10"/>
        <v>#REF!</v>
      </c>
      <c r="X99" s="43"/>
      <c r="Z99" s="51"/>
      <c r="AE99" s="489"/>
      <c r="AF99" s="489"/>
      <c r="AG99" s="489"/>
      <c r="AH99" s="489"/>
      <c r="AI99" s="489"/>
      <c r="AJ99" s="489"/>
      <c r="AK99" s="737"/>
      <c r="AL99" s="738"/>
    </row>
    <row r="100" spans="1:38" ht="19.899999999999999" customHeight="1" thickBot="1" x14ac:dyDescent="0.35">
      <c r="A100" s="97" t="e">
        <f>ПрУП!#REF!</f>
        <v>#REF!</v>
      </c>
      <c r="B100" s="106" t="e">
        <f>'РУП (11 кл.)'!#REF!</f>
        <v>#REF!</v>
      </c>
      <c r="C100" s="105"/>
      <c r="D100" s="105"/>
      <c r="E100" s="105"/>
      <c r="F100" s="105"/>
      <c r="G100" s="105"/>
      <c r="H100" s="107"/>
      <c r="I100" s="75" t="e">
        <f>'РУП (11 кл.)'!#REF!</f>
        <v>#REF!</v>
      </c>
      <c r="J100" s="75" t="e">
        <f>I100-K100</f>
        <v>#REF!</v>
      </c>
      <c r="K100" s="108" t="e">
        <f>'РУП (11 кл.)'!#REF!*Z120</f>
        <v>#REF!</v>
      </c>
      <c r="L100" s="75"/>
      <c r="M100" s="75"/>
      <c r="N100" s="75"/>
      <c r="O100" s="75" t="e">
        <f>'РУП (11 кл.)'!#REF!</f>
        <v>#REF!</v>
      </c>
      <c r="P100" s="75" t="e">
        <f>'РУП (11 кл.)'!#REF!</f>
        <v>#REF!</v>
      </c>
      <c r="Q100" s="75" t="e">
        <f>'РУП (11 кл.)'!#REF!</f>
        <v>#REF!</v>
      </c>
      <c r="R100" s="75" t="e">
        <f>'РУП (11 кл.)'!#REF!</f>
        <v>#REF!</v>
      </c>
      <c r="S100" s="75" t="e">
        <f>'РУП (11 кл.)'!#REF!</f>
        <v>#REF!</v>
      </c>
      <c r="T100" s="75" t="e">
        <f>'РУП (11 кл.)'!#REF!</f>
        <v>#REF!</v>
      </c>
      <c r="U100" s="74"/>
      <c r="V100" s="74"/>
      <c r="W100" s="109" t="e">
        <f t="shared" si="10"/>
        <v>#REF!</v>
      </c>
      <c r="X100" s="54"/>
      <c r="Z100" s="51"/>
      <c r="AE100" s="739"/>
      <c r="AF100" s="489"/>
      <c r="AG100" s="489"/>
      <c r="AH100" s="489"/>
      <c r="AI100" s="489"/>
      <c r="AJ100" s="489"/>
      <c r="AK100" s="737"/>
      <c r="AL100" s="740"/>
    </row>
    <row r="101" spans="1:38" ht="19.899999999999999" customHeight="1" thickBot="1" x14ac:dyDescent="0.35">
      <c r="A101" s="101" t="s">
        <v>65</v>
      </c>
      <c r="B101" s="114" t="str">
        <f>'РУП (11 кл.)'!B66</f>
        <v xml:space="preserve">Учебная практика  </v>
      </c>
      <c r="C101" s="105"/>
      <c r="D101" s="105"/>
      <c r="E101" s="105"/>
      <c r="F101" s="105"/>
      <c r="G101" s="105"/>
      <c r="H101" s="107"/>
      <c r="I101" s="75"/>
      <c r="J101" s="75"/>
      <c r="K101" s="108">
        <f>ПрУП!E88</f>
        <v>0</v>
      </c>
      <c r="L101" s="108"/>
      <c r="M101" s="108"/>
      <c r="N101" s="75"/>
      <c r="O101" s="75">
        <f>'РУП (11 кл.)'!O66</f>
        <v>0</v>
      </c>
      <c r="P101" s="75">
        <f>'РУП (11 кл.)'!P66</f>
        <v>0</v>
      </c>
      <c r="Q101" s="75">
        <f>'РУП (11 кл.)'!Q66</f>
        <v>0</v>
      </c>
      <c r="R101" s="75">
        <f>'РУП (11 кл.)'!R66</f>
        <v>0</v>
      </c>
      <c r="S101" s="75">
        <f>'РУП (11 кл.)'!S66</f>
        <v>0</v>
      </c>
      <c r="T101" s="75">
        <f>'РУП (11 кл.)'!T66</f>
        <v>0</v>
      </c>
      <c r="U101" s="74"/>
      <c r="V101" s="74"/>
      <c r="W101" s="109">
        <f t="shared" si="10"/>
        <v>0</v>
      </c>
      <c r="X101" s="54"/>
      <c r="Z101" s="51"/>
      <c r="AE101" s="739"/>
      <c r="AF101" s="489"/>
      <c r="AG101" s="489"/>
      <c r="AH101" s="489"/>
      <c r="AI101" s="489"/>
      <c r="AJ101" s="489"/>
      <c r="AK101" s="737"/>
      <c r="AL101" s="740"/>
    </row>
    <row r="102" spans="1:38" ht="34.9" customHeight="1" thickBot="1" x14ac:dyDescent="0.35">
      <c r="A102" s="101" t="s">
        <v>66</v>
      </c>
      <c r="B102" s="114" t="str">
        <f>'РУП (11 кл.)'!B67</f>
        <v xml:space="preserve">Производственная  практика </v>
      </c>
      <c r="C102" s="105"/>
      <c r="D102" s="105"/>
      <c r="E102" s="105"/>
      <c r="F102" s="105"/>
      <c r="G102" s="105"/>
      <c r="H102" s="107"/>
      <c r="I102" s="75"/>
      <c r="J102" s="75"/>
      <c r="K102" s="75">
        <f>ПрУП!E89</f>
        <v>72</v>
      </c>
      <c r="L102" s="108"/>
      <c r="M102" s="108"/>
      <c r="N102" s="75"/>
      <c r="O102" s="75">
        <f>'РУП (11 кл.)'!O67</f>
        <v>0</v>
      </c>
      <c r="P102" s="75">
        <f>'РУП (11 кл.)'!P67</f>
        <v>0</v>
      </c>
      <c r="Q102" s="75">
        <f>'РУП (11 кл.)'!Q67</f>
        <v>0</v>
      </c>
      <c r="R102" s="75">
        <f>'РУП (11 кл.)'!R67</f>
        <v>0</v>
      </c>
      <c r="S102" s="75">
        <f>'РУП (11 кл.)'!S67</f>
        <v>0</v>
      </c>
      <c r="T102" s="75">
        <f>'РУП (11 кл.)'!T67</f>
        <v>72</v>
      </c>
      <c r="U102" s="74"/>
      <c r="V102" s="74"/>
      <c r="W102" s="109">
        <f t="shared" si="10"/>
        <v>72</v>
      </c>
      <c r="X102" s="54"/>
      <c r="Z102" s="51"/>
      <c r="AE102" s="739"/>
      <c r="AF102" s="489"/>
      <c r="AG102" s="489"/>
      <c r="AH102" s="489"/>
      <c r="AI102" s="723"/>
      <c r="AJ102" s="489"/>
      <c r="AK102" s="737"/>
      <c r="AL102" s="740"/>
    </row>
    <row r="103" spans="1:38" ht="19.899999999999999" customHeight="1" thickBot="1" x14ac:dyDescent="0.25">
      <c r="A103" s="97" t="s">
        <v>8</v>
      </c>
      <c r="B103" s="114" t="e">
        <f>'РУП (11 кл.)'!#REF!</f>
        <v>#REF!</v>
      </c>
      <c r="C103" s="1048"/>
      <c r="D103" s="1049"/>
      <c r="E103" s="1049"/>
      <c r="F103" s="1049"/>
      <c r="G103" s="1049"/>
      <c r="H103" s="1050"/>
      <c r="I103" s="74" t="e">
        <f t="shared" ref="I103:N103" si="11">SUM(I105:I109)</f>
        <v>#REF!</v>
      </c>
      <c r="J103" s="74" t="e">
        <f t="shared" si="11"/>
        <v>#REF!</v>
      </c>
      <c r="K103" s="74" t="e">
        <f t="shared" si="11"/>
        <v>#REF!</v>
      </c>
      <c r="L103" s="74">
        <f t="shared" si="11"/>
        <v>0</v>
      </c>
      <c r="M103" s="74">
        <f t="shared" si="11"/>
        <v>0</v>
      </c>
      <c r="N103" s="74">
        <f t="shared" si="11"/>
        <v>0</v>
      </c>
      <c r="O103" s="75" t="e">
        <f>'РУП (11 кл.)'!#REF!</f>
        <v>#REF!</v>
      </c>
      <c r="P103" s="75" t="e">
        <f>'РУП (11 кл.)'!#REF!</f>
        <v>#REF!</v>
      </c>
      <c r="Q103" s="75" t="e">
        <f>'РУП (11 кл.)'!#REF!</f>
        <v>#REF!</v>
      </c>
      <c r="R103" s="75" t="e">
        <f>'РУП (11 кл.)'!#REF!</f>
        <v>#REF!</v>
      </c>
      <c r="S103" s="75" t="e">
        <f>'РУП (11 кл.)'!#REF!</f>
        <v>#REF!</v>
      </c>
      <c r="T103" s="75" t="e">
        <f>'РУП (11 кл.)'!#REF!</f>
        <v>#REF!</v>
      </c>
      <c r="U103" s="75"/>
      <c r="V103" s="75"/>
      <c r="W103" s="109" t="e">
        <f t="shared" si="10"/>
        <v>#REF!</v>
      </c>
      <c r="X103" s="43"/>
      <c r="Z103" s="51"/>
      <c r="AE103" s="739"/>
      <c r="AF103" s="489"/>
      <c r="AG103" s="489"/>
      <c r="AH103" s="489"/>
      <c r="AI103" s="489"/>
      <c r="AJ103" s="489"/>
      <c r="AK103" s="737"/>
      <c r="AL103" s="740"/>
    </row>
    <row r="104" spans="1:38" ht="19.899999999999999" customHeight="1" thickBot="1" x14ac:dyDescent="0.25">
      <c r="A104" s="110"/>
      <c r="B104" s="90" t="s">
        <v>109</v>
      </c>
      <c r="C104" s="111"/>
      <c r="D104" s="112"/>
      <c r="E104" s="112"/>
      <c r="F104" s="112"/>
      <c r="G104" s="112"/>
      <c r="H104" s="113"/>
      <c r="I104" s="92"/>
      <c r="J104" s="89"/>
      <c r="K104" s="92" t="e">
        <f>'РУП (11 кл.)'!#REF!*Z120</f>
        <v>#REF!</v>
      </c>
      <c r="L104" s="92"/>
      <c r="M104" s="92"/>
      <c r="N104" s="92"/>
      <c r="O104" s="91"/>
      <c r="P104" s="91"/>
      <c r="Q104" s="91"/>
      <c r="R104" s="91"/>
      <c r="S104" s="91"/>
      <c r="T104" s="91"/>
      <c r="U104" s="91"/>
      <c r="V104" s="91"/>
      <c r="W104" s="109"/>
      <c r="X104" s="43"/>
      <c r="Z104" s="51"/>
      <c r="AE104" s="714"/>
      <c r="AF104" s="714"/>
      <c r="AG104" s="714"/>
      <c r="AH104" s="714"/>
      <c r="AI104" s="714"/>
      <c r="AJ104" s="714"/>
      <c r="AK104" s="715"/>
      <c r="AL104" s="736"/>
    </row>
    <row r="105" spans="1:38" ht="19.899999999999999" customHeight="1" thickBot="1" x14ac:dyDescent="0.35">
      <c r="A105" s="97" t="e">
        <f>ПрУП!#REF!</f>
        <v>#REF!</v>
      </c>
      <c r="B105" s="106" t="e">
        <f>'РУП (11 кл.)'!#REF!</f>
        <v>#REF!</v>
      </c>
      <c r="C105" s="105"/>
      <c r="D105" s="105"/>
      <c r="E105" s="105"/>
      <c r="F105" s="105"/>
      <c r="G105" s="105"/>
      <c r="H105" s="107"/>
      <c r="I105" s="75" t="e">
        <f>'РУП (11 кл.)'!#REF!</f>
        <v>#REF!</v>
      </c>
      <c r="J105" s="75" t="e">
        <f>I105-K105</f>
        <v>#REF!</v>
      </c>
      <c r="K105" s="108" t="e">
        <f>'РУП (11 кл.)'!#REF!*Z120</f>
        <v>#REF!</v>
      </c>
      <c r="L105" s="108"/>
      <c r="M105" s="108"/>
      <c r="N105" s="108"/>
      <c r="O105" s="75" t="e">
        <f>'РУП (11 кл.)'!#REF!</f>
        <v>#REF!</v>
      </c>
      <c r="P105" s="75" t="e">
        <f>'РУП (11 кл.)'!#REF!</f>
        <v>#REF!</v>
      </c>
      <c r="Q105" s="75" t="e">
        <f>'РУП (11 кл.)'!#REF!</f>
        <v>#REF!</v>
      </c>
      <c r="R105" s="75" t="e">
        <f>'РУП (11 кл.)'!#REF!</f>
        <v>#REF!</v>
      </c>
      <c r="S105" s="75" t="e">
        <f>'РУП (11 кл.)'!#REF!</f>
        <v>#REF!</v>
      </c>
      <c r="T105" s="75" t="e">
        <f>'РУП (11 кл.)'!#REF!</f>
        <v>#REF!</v>
      </c>
      <c r="U105" s="75"/>
      <c r="V105" s="75"/>
      <c r="W105" s="109" t="e">
        <f t="shared" si="10"/>
        <v>#REF!</v>
      </c>
      <c r="X105" s="43"/>
      <c r="Z105" s="51"/>
      <c r="AE105" s="489"/>
      <c r="AF105" s="489"/>
      <c r="AG105" s="489"/>
      <c r="AH105" s="489"/>
      <c r="AI105" s="489"/>
      <c r="AJ105" s="489"/>
      <c r="AK105" s="737"/>
      <c r="AL105" s="738"/>
    </row>
    <row r="106" spans="1:38" ht="19.899999999999999" customHeight="1" thickBot="1" x14ac:dyDescent="0.35">
      <c r="A106" s="97" t="e">
        <f>ПрУП!#REF!</f>
        <v>#REF!</v>
      </c>
      <c r="B106" s="106" t="e">
        <f>'РУП (11 кл.)'!#REF!</f>
        <v>#REF!</v>
      </c>
      <c r="C106" s="105"/>
      <c r="D106" s="105"/>
      <c r="E106" s="105"/>
      <c r="F106" s="105"/>
      <c r="G106" s="105"/>
      <c r="H106" s="107"/>
      <c r="I106" s="75" t="e">
        <f>'РУП (11 кл.)'!#REF!</f>
        <v>#REF!</v>
      </c>
      <c r="J106" s="75" t="e">
        <f>I106-K106</f>
        <v>#REF!</v>
      </c>
      <c r="K106" s="108" t="e">
        <f>'РУП (11 кл.)'!#REF!*Z120</f>
        <v>#REF!</v>
      </c>
      <c r="L106" s="108"/>
      <c r="M106" s="108"/>
      <c r="N106" s="108"/>
      <c r="O106" s="75" t="e">
        <f>'РУП (11 кл.)'!#REF!</f>
        <v>#REF!</v>
      </c>
      <c r="P106" s="75" t="e">
        <f>'РУП (11 кл.)'!#REF!</f>
        <v>#REF!</v>
      </c>
      <c r="Q106" s="75" t="e">
        <f>'РУП (11 кл.)'!#REF!</f>
        <v>#REF!</v>
      </c>
      <c r="R106" s="75" t="e">
        <f>'РУП (11 кл.)'!#REF!</f>
        <v>#REF!</v>
      </c>
      <c r="S106" s="75" t="e">
        <f>'РУП (11 кл.)'!#REF!</f>
        <v>#REF!</v>
      </c>
      <c r="T106" s="75" t="e">
        <f>'РУП (11 кл.)'!#REF!</f>
        <v>#REF!</v>
      </c>
      <c r="U106" s="75"/>
      <c r="V106" s="75"/>
      <c r="W106" s="109" t="e">
        <f t="shared" si="10"/>
        <v>#REF!</v>
      </c>
      <c r="X106" s="43"/>
      <c r="Z106" s="51"/>
      <c r="AE106" s="489"/>
      <c r="AF106" s="489"/>
      <c r="AG106" s="489"/>
      <c r="AH106" s="489"/>
      <c r="AI106" s="489"/>
      <c r="AJ106" s="489"/>
      <c r="AK106" s="737"/>
      <c r="AL106" s="738"/>
    </row>
    <row r="107" spans="1:38" ht="19.899999999999999" customHeight="1" thickBot="1" x14ac:dyDescent="0.35">
      <c r="A107" s="97" t="e">
        <f>ПрУП!#REF!</f>
        <v>#REF!</v>
      </c>
      <c r="B107" s="106" t="e">
        <f>'РУП (11 кл.)'!#REF!</f>
        <v>#REF!</v>
      </c>
      <c r="C107" s="105"/>
      <c r="D107" s="105"/>
      <c r="E107" s="105"/>
      <c r="F107" s="105"/>
      <c r="G107" s="105"/>
      <c r="H107" s="107"/>
      <c r="I107" s="75" t="e">
        <f>'РУП (11 кл.)'!#REF!</f>
        <v>#REF!</v>
      </c>
      <c r="J107" s="75" t="e">
        <f>I107-K107</f>
        <v>#REF!</v>
      </c>
      <c r="K107" s="108" t="e">
        <f>'РУП (11 кл.)'!#REF!*Z120</f>
        <v>#REF!</v>
      </c>
      <c r="L107" s="108"/>
      <c r="M107" s="108"/>
      <c r="N107" s="108"/>
      <c r="O107" s="75" t="e">
        <f>'РУП (11 кл.)'!#REF!</f>
        <v>#REF!</v>
      </c>
      <c r="P107" s="75" t="e">
        <f>'РУП (11 кл.)'!#REF!</f>
        <v>#REF!</v>
      </c>
      <c r="Q107" s="75" t="e">
        <f>'РУП (11 кл.)'!#REF!</f>
        <v>#REF!</v>
      </c>
      <c r="R107" s="75" t="e">
        <f>'РУП (11 кл.)'!#REF!</f>
        <v>#REF!</v>
      </c>
      <c r="S107" s="75" t="e">
        <f>'РУП (11 кл.)'!#REF!</f>
        <v>#REF!</v>
      </c>
      <c r="T107" s="75" t="e">
        <f>'РУП (11 кл.)'!#REF!</f>
        <v>#REF!</v>
      </c>
      <c r="U107" s="75"/>
      <c r="V107" s="75"/>
      <c r="W107" s="109" t="e">
        <f t="shared" si="10"/>
        <v>#REF!</v>
      </c>
      <c r="X107" s="43"/>
      <c r="Z107" s="51"/>
      <c r="AE107" s="489"/>
      <c r="AF107" s="489"/>
      <c r="AG107" s="489"/>
      <c r="AH107" s="489"/>
      <c r="AI107" s="489"/>
      <c r="AJ107" s="489"/>
      <c r="AK107" s="737"/>
      <c r="AL107" s="738"/>
    </row>
    <row r="108" spans="1:38" ht="19.899999999999999" customHeight="1" thickBot="1" x14ac:dyDescent="0.35">
      <c r="A108" s="97" t="e">
        <f>ПрУП!#REF!</f>
        <v>#REF!</v>
      </c>
      <c r="B108" s="106" t="e">
        <f>'РУП (11 кл.)'!#REF!</f>
        <v>#REF!</v>
      </c>
      <c r="C108" s="105"/>
      <c r="D108" s="105"/>
      <c r="E108" s="105"/>
      <c r="F108" s="105"/>
      <c r="G108" s="105"/>
      <c r="H108" s="107"/>
      <c r="I108" s="75" t="e">
        <f>'РУП (11 кл.)'!#REF!</f>
        <v>#REF!</v>
      </c>
      <c r="J108" s="75" t="e">
        <f>I108-K108</f>
        <v>#REF!</v>
      </c>
      <c r="K108" s="108" t="e">
        <f>'РУП (11 кл.)'!#REF!*Z120</f>
        <v>#REF!</v>
      </c>
      <c r="L108" s="108"/>
      <c r="M108" s="108"/>
      <c r="N108" s="108"/>
      <c r="O108" s="75" t="e">
        <f>'РУП (11 кл.)'!#REF!</f>
        <v>#REF!</v>
      </c>
      <c r="P108" s="75" t="e">
        <f>'РУП (11 кл.)'!#REF!</f>
        <v>#REF!</v>
      </c>
      <c r="Q108" s="75" t="e">
        <f>'РУП (11 кл.)'!#REF!</f>
        <v>#REF!</v>
      </c>
      <c r="R108" s="75" t="e">
        <f>'РУП (11 кл.)'!#REF!</f>
        <v>#REF!</v>
      </c>
      <c r="S108" s="75" t="e">
        <f>'РУП (11 кл.)'!#REF!</f>
        <v>#REF!</v>
      </c>
      <c r="T108" s="75" t="e">
        <f>'РУП (11 кл.)'!#REF!</f>
        <v>#REF!</v>
      </c>
      <c r="U108" s="75"/>
      <c r="V108" s="75"/>
      <c r="W108" s="109" t="e">
        <f t="shared" si="10"/>
        <v>#REF!</v>
      </c>
      <c r="X108" s="43"/>
      <c r="Z108" s="51"/>
      <c r="AE108" s="489"/>
      <c r="AF108" s="489"/>
      <c r="AG108" s="489"/>
      <c r="AH108" s="489"/>
      <c r="AI108" s="489"/>
      <c r="AJ108" s="489"/>
      <c r="AK108" s="737"/>
      <c r="AL108" s="738"/>
    </row>
    <row r="109" spans="1:38" ht="19.899999999999999" customHeight="1" thickBot="1" x14ac:dyDescent="0.35">
      <c r="A109" s="97" t="e">
        <f>ПрУП!#REF!</f>
        <v>#REF!</v>
      </c>
      <c r="B109" s="106" t="e">
        <f>'РУП (11 кл.)'!#REF!</f>
        <v>#REF!</v>
      </c>
      <c r="C109" s="105"/>
      <c r="D109" s="105"/>
      <c r="E109" s="105"/>
      <c r="F109" s="105"/>
      <c r="G109" s="105"/>
      <c r="H109" s="107"/>
      <c r="I109" s="75" t="e">
        <f>'РУП (11 кл.)'!#REF!</f>
        <v>#REF!</v>
      </c>
      <c r="J109" s="108" t="e">
        <f>K109*0.5</f>
        <v>#REF!</v>
      </c>
      <c r="K109" s="108" t="e">
        <f>'РУП (11 кл.)'!#REF!*Z120</f>
        <v>#REF!</v>
      </c>
      <c r="L109" s="108"/>
      <c r="M109" s="108"/>
      <c r="N109" s="108"/>
      <c r="O109" s="75" t="e">
        <f>'РУП (11 кл.)'!#REF!</f>
        <v>#REF!</v>
      </c>
      <c r="P109" s="75" t="e">
        <f>'РУП (11 кл.)'!#REF!</f>
        <v>#REF!</v>
      </c>
      <c r="Q109" s="75" t="e">
        <f>'РУП (11 кл.)'!#REF!</f>
        <v>#REF!</v>
      </c>
      <c r="R109" s="75" t="e">
        <f>'РУП (11 кл.)'!#REF!</f>
        <v>#REF!</v>
      </c>
      <c r="S109" s="75" t="e">
        <f>'РУП (11 кл.)'!#REF!</f>
        <v>#REF!</v>
      </c>
      <c r="T109" s="75" t="e">
        <f>'РУП (11 кл.)'!#REF!</f>
        <v>#REF!</v>
      </c>
      <c r="U109" s="75"/>
      <c r="V109" s="75"/>
      <c r="W109" s="109" t="e">
        <f t="shared" si="10"/>
        <v>#REF!</v>
      </c>
      <c r="X109" s="43"/>
      <c r="Z109" s="51"/>
      <c r="AE109" s="489"/>
      <c r="AF109" s="489"/>
      <c r="AG109" s="489"/>
      <c r="AH109" s="489"/>
      <c r="AI109" s="489"/>
      <c r="AJ109" s="489"/>
      <c r="AK109" s="737"/>
      <c r="AL109" s="738"/>
    </row>
    <row r="110" spans="1:38" ht="19.899999999999999" customHeight="1" x14ac:dyDescent="0.3">
      <c r="A110" s="101" t="s">
        <v>67</v>
      </c>
      <c r="B110" s="114" t="e">
        <f>'РУП (11 кл.)'!#REF!</f>
        <v>#REF!</v>
      </c>
      <c r="C110" s="105"/>
      <c r="D110" s="105"/>
      <c r="E110" s="105"/>
      <c r="F110" s="105"/>
      <c r="G110" s="105"/>
      <c r="H110" s="107"/>
      <c r="I110" s="75"/>
      <c r="J110" s="75"/>
      <c r="K110" s="108" t="e">
        <f>ПрУП!#REF!</f>
        <v>#REF!</v>
      </c>
      <c r="L110" s="108"/>
      <c r="M110" s="108"/>
      <c r="N110" s="75"/>
      <c r="O110" s="75" t="e">
        <f>'РУП (11 кл.)'!#REF!</f>
        <v>#REF!</v>
      </c>
      <c r="P110" s="75" t="e">
        <f>'РУП (11 кл.)'!#REF!</f>
        <v>#REF!</v>
      </c>
      <c r="Q110" s="75" t="e">
        <f>'РУП (11 кл.)'!#REF!</f>
        <v>#REF!</v>
      </c>
      <c r="R110" s="75" t="e">
        <f>'РУП (11 кл.)'!#REF!</f>
        <v>#REF!</v>
      </c>
      <c r="S110" s="75" t="e">
        <f>'РУП (11 кл.)'!#REF!</f>
        <v>#REF!</v>
      </c>
      <c r="T110" s="75" t="e">
        <f>'РУП (11 кл.)'!#REF!</f>
        <v>#REF!</v>
      </c>
      <c r="U110" s="75"/>
      <c r="V110" s="75"/>
      <c r="W110" s="109" t="e">
        <f t="shared" si="10"/>
        <v>#REF!</v>
      </c>
      <c r="X110" s="43"/>
      <c r="Z110" s="51"/>
      <c r="AE110" s="741"/>
      <c r="AF110" s="741"/>
      <c r="AG110" s="741"/>
      <c r="AH110" s="741"/>
      <c r="AI110" s="741"/>
      <c r="AJ110" s="741"/>
      <c r="AK110" s="742"/>
      <c r="AL110" s="743"/>
    </row>
    <row r="111" spans="1:38" ht="19.899999999999999" customHeight="1" x14ac:dyDescent="0.3">
      <c r="A111" s="97" t="e">
        <f>ПрУП!#REF!</f>
        <v>#REF!</v>
      </c>
      <c r="B111" s="106" t="e">
        <f>'РУП (11 кл.)'!#REF!</f>
        <v>#REF!</v>
      </c>
      <c r="C111" s="105"/>
      <c r="D111" s="105"/>
      <c r="E111" s="105"/>
      <c r="F111" s="105"/>
      <c r="G111" s="105"/>
      <c r="H111" s="107"/>
      <c r="I111" s="75" t="e">
        <f>'РУП (11 кл.)'!#REF!</f>
        <v>#REF!</v>
      </c>
      <c r="J111" s="75" t="e">
        <f>I111-K111</f>
        <v>#REF!</v>
      </c>
      <c r="K111" s="108" t="e">
        <f>'РУП (11 кл.)'!#REF!*Z120</f>
        <v>#REF!</v>
      </c>
      <c r="L111" s="75"/>
      <c r="M111" s="75"/>
      <c r="N111" s="75"/>
      <c r="O111" s="75" t="e">
        <f>'РУП (11 кл.)'!#REF!</f>
        <v>#REF!</v>
      </c>
      <c r="P111" s="75" t="e">
        <f>'РУП (11 кл.)'!#REF!</f>
        <v>#REF!</v>
      </c>
      <c r="Q111" s="75" t="e">
        <f>'РУП (11 кл.)'!#REF!</f>
        <v>#REF!</v>
      </c>
      <c r="R111" s="75" t="e">
        <f>'РУП (11 кл.)'!#REF!</f>
        <v>#REF!</v>
      </c>
      <c r="S111" s="75" t="e">
        <f>'РУП (11 кл.)'!#REF!</f>
        <v>#REF!</v>
      </c>
      <c r="T111" s="75" t="e">
        <f>'РУП (11 кл.)'!#REF!</f>
        <v>#REF!</v>
      </c>
      <c r="U111" s="75"/>
      <c r="V111" s="75"/>
      <c r="W111" s="109" t="e">
        <f t="shared" si="10"/>
        <v>#REF!</v>
      </c>
      <c r="X111" s="43"/>
      <c r="Z111" s="51"/>
      <c r="AE111" s="745"/>
      <c r="AF111" s="745"/>
      <c r="AG111" s="745"/>
      <c r="AH111" s="745"/>
      <c r="AI111" s="746"/>
      <c r="AJ111" s="746"/>
      <c r="AK111" s="746"/>
      <c r="AL111" s="746"/>
    </row>
    <row r="112" spans="1:38" ht="19.899999999999999" customHeight="1" x14ac:dyDescent="0.3">
      <c r="A112" s="97" t="e">
        <f>ПрУП!#REF!</f>
        <v>#REF!</v>
      </c>
      <c r="B112" s="106" t="e">
        <f>'РУП (11 кл.)'!#REF!</f>
        <v>#REF!</v>
      </c>
      <c r="C112" s="105"/>
      <c r="D112" s="105"/>
      <c r="E112" s="105"/>
      <c r="F112" s="105"/>
      <c r="G112" s="105"/>
      <c r="H112" s="107"/>
      <c r="I112" s="75" t="e">
        <f>'РУП (11 кл.)'!#REF!</f>
        <v>#REF!</v>
      </c>
      <c r="J112" s="75" t="e">
        <f>I112-K112</f>
        <v>#REF!</v>
      </c>
      <c r="K112" s="108" t="e">
        <f>'РУП (11 кл.)'!#REF!*Z120</f>
        <v>#REF!</v>
      </c>
      <c r="L112" s="75"/>
      <c r="M112" s="75"/>
      <c r="N112" s="75"/>
      <c r="O112" s="75" t="e">
        <f>'РУП (11 кл.)'!#REF!</f>
        <v>#REF!</v>
      </c>
      <c r="P112" s="75" t="e">
        <f>'РУП (11 кл.)'!#REF!</f>
        <v>#REF!</v>
      </c>
      <c r="Q112" s="75" t="e">
        <f>'РУП (11 кл.)'!#REF!</f>
        <v>#REF!</v>
      </c>
      <c r="R112" s="75" t="e">
        <f>'РУП (11 кл.)'!#REF!</f>
        <v>#REF!</v>
      </c>
      <c r="S112" s="75" t="e">
        <f>'РУП (11 кл.)'!#REF!</f>
        <v>#REF!</v>
      </c>
      <c r="T112" s="75" t="e">
        <f>'РУП (11 кл.)'!#REF!</f>
        <v>#REF!</v>
      </c>
      <c r="U112" s="75"/>
      <c r="V112" s="75"/>
      <c r="W112" s="109" t="e">
        <f t="shared" si="10"/>
        <v>#REF!</v>
      </c>
      <c r="X112" s="43"/>
      <c r="Z112" s="51"/>
      <c r="AE112" s="1063"/>
      <c r="AF112" s="1064"/>
      <c r="AG112" s="1064"/>
      <c r="AH112" s="1064"/>
      <c r="AI112" s="1063"/>
      <c r="AJ112" s="1064"/>
      <c r="AK112" s="1064"/>
      <c r="AL112" s="1064"/>
    </row>
    <row r="113" spans="1:38" ht="19.899999999999999" customHeight="1" thickBot="1" x14ac:dyDescent="0.35">
      <c r="A113" s="97" t="e">
        <f>ПрУП!#REF!</f>
        <v>#REF!</v>
      </c>
      <c r="B113" s="106" t="e">
        <f>'РУП (11 кл.)'!#REF!</f>
        <v>#REF!</v>
      </c>
      <c r="C113" s="105"/>
      <c r="D113" s="105"/>
      <c r="E113" s="105"/>
      <c r="F113" s="105"/>
      <c r="G113" s="105"/>
      <c r="H113" s="107"/>
      <c r="I113" s="75" t="e">
        <f>'РУП (11 кл.)'!#REF!</f>
        <v>#REF!</v>
      </c>
      <c r="J113" s="75" t="e">
        <f>I113-K113</f>
        <v>#REF!</v>
      </c>
      <c r="K113" s="108" t="e">
        <f>'РУП (11 кл.)'!#REF!*Z120</f>
        <v>#REF!</v>
      </c>
      <c r="L113" s="75"/>
      <c r="M113" s="75"/>
      <c r="N113" s="75"/>
      <c r="O113" s="75" t="e">
        <f>'РУП (11 кл.)'!#REF!</f>
        <v>#REF!</v>
      </c>
      <c r="P113" s="75" t="e">
        <f>'РУП (11 кл.)'!#REF!</f>
        <v>#REF!</v>
      </c>
      <c r="Q113" s="75" t="e">
        <f>'РУП (11 кл.)'!#REF!</f>
        <v>#REF!</v>
      </c>
      <c r="R113" s="75" t="e">
        <f>'РУП (11 кл.)'!#REF!</f>
        <v>#REF!</v>
      </c>
      <c r="S113" s="75" t="e">
        <f>'РУП (11 кл.)'!#REF!</f>
        <v>#REF!</v>
      </c>
      <c r="T113" s="75" t="e">
        <f>'РУП (11 кл.)'!#REF!</f>
        <v>#REF!</v>
      </c>
      <c r="U113" s="75"/>
      <c r="V113" s="75"/>
      <c r="W113" s="109" t="e">
        <f t="shared" si="10"/>
        <v>#REF!</v>
      </c>
      <c r="X113" s="43"/>
      <c r="Z113" s="51"/>
    </row>
    <row r="114" spans="1:38" ht="19.899999999999999" customHeight="1" thickBot="1" x14ac:dyDescent="0.35">
      <c r="A114" s="97" t="e">
        <f>ПрУП!#REF!</f>
        <v>#REF!</v>
      </c>
      <c r="B114" s="106" t="e">
        <f>'РУП (11 кл.)'!#REF!</f>
        <v>#REF!</v>
      </c>
      <c r="C114" s="105"/>
      <c r="D114" s="105"/>
      <c r="E114" s="105"/>
      <c r="F114" s="105"/>
      <c r="G114" s="105"/>
      <c r="H114" s="107"/>
      <c r="I114" s="75" t="e">
        <f>'РУП (11 кл.)'!#REF!</f>
        <v>#REF!</v>
      </c>
      <c r="J114" s="75" t="e">
        <f>I114-K114</f>
        <v>#REF!</v>
      </c>
      <c r="K114" s="108" t="e">
        <f>'РУП (11 кл.)'!#REF!*Z120</f>
        <v>#REF!</v>
      </c>
      <c r="L114" s="75"/>
      <c r="M114" s="75"/>
      <c r="N114" s="75"/>
      <c r="O114" s="75" t="e">
        <f>'РУП (11 кл.)'!#REF!</f>
        <v>#REF!</v>
      </c>
      <c r="P114" s="75" t="e">
        <f>'РУП (11 кл.)'!#REF!</f>
        <v>#REF!</v>
      </c>
      <c r="Q114" s="75" t="e">
        <f>'РУП (11 кл.)'!#REF!</f>
        <v>#REF!</v>
      </c>
      <c r="R114" s="75" t="e">
        <f>'РУП (11 кл.)'!#REF!</f>
        <v>#REF!</v>
      </c>
      <c r="S114" s="75" t="e">
        <f>'РУП (11 кл.)'!#REF!</f>
        <v>#REF!</v>
      </c>
      <c r="T114" s="75" t="e">
        <f>'РУП (11 кл.)'!#REF!</f>
        <v>#REF!</v>
      </c>
      <c r="U114" s="75"/>
      <c r="V114" s="75"/>
      <c r="W114" s="109" t="e">
        <f t="shared" si="10"/>
        <v>#REF!</v>
      </c>
      <c r="X114" s="43"/>
      <c r="Z114" s="51"/>
      <c r="AE114" s="747"/>
      <c r="AF114" s="657"/>
      <c r="AG114" s="657"/>
      <c r="AH114" s="657"/>
      <c r="AI114" s="657"/>
      <c r="AJ114" s="657"/>
      <c r="AK114" s="748"/>
      <c r="AL114" s="749"/>
    </row>
    <row r="115" spans="1:38" ht="19.899999999999999" customHeight="1" thickBot="1" x14ac:dyDescent="0.35">
      <c r="A115" s="101" t="s">
        <v>65</v>
      </c>
      <c r="B115" s="114" t="e">
        <f>'РУП (11 кл.)'!#REF!</f>
        <v>#REF!</v>
      </c>
      <c r="C115" s="105"/>
      <c r="D115" s="105"/>
      <c r="E115" s="105"/>
      <c r="F115" s="105"/>
      <c r="G115" s="105"/>
      <c r="H115" s="107"/>
      <c r="I115" s="75"/>
      <c r="J115" s="75"/>
      <c r="K115" s="108" t="e">
        <f>ПрУП!#REF!</f>
        <v>#REF!</v>
      </c>
      <c r="L115" s="108"/>
      <c r="M115" s="108"/>
      <c r="N115" s="75"/>
      <c r="O115" s="75"/>
      <c r="P115" s="75"/>
      <c r="Q115" s="75"/>
      <c r="R115" s="75"/>
      <c r="S115" s="75"/>
      <c r="T115" s="75"/>
      <c r="U115" s="75"/>
      <c r="V115" s="75"/>
      <c r="W115" s="109">
        <f t="shared" si="10"/>
        <v>0</v>
      </c>
      <c r="X115" s="43"/>
      <c r="Z115" s="51"/>
      <c r="AE115" s="739"/>
      <c r="AF115" s="489"/>
      <c r="AG115" s="489"/>
      <c r="AH115" s="489"/>
      <c r="AI115" s="489"/>
      <c r="AJ115" s="489"/>
      <c r="AK115" s="737"/>
      <c r="AL115" s="740"/>
    </row>
    <row r="116" spans="1:38" ht="34.9" customHeight="1" thickBot="1" x14ac:dyDescent="0.35">
      <c r="A116" s="101" t="s">
        <v>69</v>
      </c>
      <c r="B116" s="114" t="e">
        <f>'РУП (11 кл.)'!#REF!</f>
        <v>#REF!</v>
      </c>
      <c r="C116" s="105"/>
      <c r="D116" s="105"/>
      <c r="E116" s="105"/>
      <c r="F116" s="105"/>
      <c r="G116" s="105"/>
      <c r="H116" s="107"/>
      <c r="I116" s="75"/>
      <c r="J116" s="75"/>
      <c r="K116" s="108" t="e">
        <f>ПрУП!#REF!</f>
        <v>#REF!</v>
      </c>
      <c r="L116" s="108"/>
      <c r="M116" s="108"/>
      <c r="N116" s="75"/>
      <c r="O116" s="75"/>
      <c r="P116" s="75"/>
      <c r="Q116" s="75"/>
      <c r="R116" s="75"/>
      <c r="S116" s="75"/>
      <c r="T116" s="75"/>
      <c r="U116" s="75"/>
      <c r="V116" s="75"/>
      <c r="W116" s="109">
        <f t="shared" si="10"/>
        <v>0</v>
      </c>
      <c r="X116" s="43"/>
      <c r="Y116" s="80" t="s">
        <v>103</v>
      </c>
      <c r="Z116" s="82" t="e">
        <f>'РУП (11 кл.)'!K72</f>
        <v>#REF!</v>
      </c>
      <c r="AA116" s="84"/>
      <c r="AB116" s="83"/>
      <c r="AE116" s="739"/>
      <c r="AF116" s="489"/>
      <c r="AG116" s="489"/>
      <c r="AH116" s="489"/>
      <c r="AI116" s="489"/>
      <c r="AJ116" s="489"/>
      <c r="AK116" s="737"/>
      <c r="AL116" s="740"/>
    </row>
    <row r="117" spans="1:38" ht="19.899999999999999" customHeight="1" thickBot="1" x14ac:dyDescent="0.35">
      <c r="A117" s="116"/>
      <c r="B117" s="117" t="str">
        <f>'РУП (11 кл.)'!B72</f>
        <v>Всего</v>
      </c>
      <c r="C117" s="118"/>
      <c r="D117" s="118"/>
      <c r="E117" s="118"/>
      <c r="F117" s="118"/>
      <c r="G117" s="118"/>
      <c r="H117" s="118"/>
      <c r="I117" s="74" t="e">
        <f t="shared" ref="I117:N117" si="12">I24+I36+I45+I74</f>
        <v>#REF!</v>
      </c>
      <c r="J117" s="74" t="e">
        <f t="shared" si="12"/>
        <v>#REF!</v>
      </c>
      <c r="K117" s="74" t="e">
        <f t="shared" si="12"/>
        <v>#REF!</v>
      </c>
      <c r="L117" s="74" t="e">
        <f t="shared" si="12"/>
        <v>#REF!</v>
      </c>
      <c r="M117" s="74" t="e">
        <f t="shared" si="12"/>
        <v>#REF!</v>
      </c>
      <c r="N117" s="74" t="e">
        <f t="shared" si="12"/>
        <v>#REF!</v>
      </c>
      <c r="O117" s="150" t="e">
        <f t="shared" ref="O117:V117" si="13">SUM(O26:O114)</f>
        <v>#REF!</v>
      </c>
      <c r="P117" s="150" t="e">
        <f t="shared" si="13"/>
        <v>#REF!</v>
      </c>
      <c r="Q117" s="150" t="e">
        <f t="shared" si="13"/>
        <v>#REF!</v>
      </c>
      <c r="R117" s="150" t="e">
        <f t="shared" si="13"/>
        <v>#REF!</v>
      </c>
      <c r="S117" s="150" t="e">
        <f t="shared" si="13"/>
        <v>#REF!</v>
      </c>
      <c r="T117" s="150" t="e">
        <f t="shared" si="13"/>
        <v>#REF!</v>
      </c>
      <c r="U117" s="150">
        <f t="shared" si="13"/>
        <v>0</v>
      </c>
      <c r="V117" s="150">
        <f t="shared" si="13"/>
        <v>0</v>
      </c>
      <c r="W117" s="109" t="e">
        <f t="shared" si="10"/>
        <v>#REF!</v>
      </c>
      <c r="X117" s="43"/>
      <c r="Y117" s="80" t="s">
        <v>106</v>
      </c>
      <c r="Z117" s="82">
        <f>Z119*80</f>
        <v>0</v>
      </c>
      <c r="AA117" s="84"/>
      <c r="AB117" s="83"/>
      <c r="AE117" s="489"/>
      <c r="AF117" s="489"/>
      <c r="AG117" s="489"/>
      <c r="AH117" s="489"/>
      <c r="AI117" s="489"/>
      <c r="AJ117" s="489"/>
      <c r="AK117" s="737"/>
      <c r="AL117" s="738"/>
    </row>
    <row r="118" spans="1:38" ht="19.899999999999999" customHeight="1" thickBot="1" x14ac:dyDescent="0.35">
      <c r="A118" s="119"/>
      <c r="B118" s="90" t="s">
        <v>110</v>
      </c>
      <c r="C118" s="111"/>
      <c r="D118" s="112"/>
      <c r="E118" s="112"/>
      <c r="F118" s="112"/>
      <c r="G118" s="112"/>
      <c r="H118" s="113"/>
      <c r="I118" s="89"/>
      <c r="J118" s="89"/>
      <c r="K118" s="89" t="e">
        <f>'РУП (11 кл.)'!K72*Z120</f>
        <v>#REF!</v>
      </c>
      <c r="L118" s="89"/>
      <c r="M118" s="89"/>
      <c r="N118" s="89"/>
      <c r="O118" s="91"/>
      <c r="P118" s="91"/>
      <c r="Q118" s="91"/>
      <c r="R118" s="91"/>
      <c r="S118" s="91"/>
      <c r="T118" s="91"/>
      <c r="U118" s="91"/>
      <c r="V118" s="91"/>
      <c r="W118" s="109"/>
      <c r="X118" s="43"/>
      <c r="Y118" s="80"/>
      <c r="Z118" s="82"/>
      <c r="AA118" s="84"/>
      <c r="AB118" s="83"/>
      <c r="AE118" s="489"/>
      <c r="AF118" s="489"/>
      <c r="AG118" s="489"/>
      <c r="AH118" s="489"/>
      <c r="AI118" s="489"/>
      <c r="AJ118" s="489"/>
      <c r="AK118" s="737"/>
      <c r="AL118" s="738"/>
    </row>
    <row r="119" spans="1:38" ht="34.9" customHeight="1" thickBot="1" x14ac:dyDescent="0.35">
      <c r="A119" s="120" t="s">
        <v>90</v>
      </c>
      <c r="B119" s="121">
        <f>'РУП (11 кл.)'!B73</f>
        <v>0</v>
      </c>
      <c r="C119" s="1048"/>
      <c r="D119" s="1049"/>
      <c r="E119" s="1049"/>
      <c r="F119" s="1049"/>
      <c r="G119" s="1049"/>
      <c r="H119" s="1050"/>
      <c r="I119" s="75"/>
      <c r="J119" s="108"/>
      <c r="K119" s="108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109">
        <f t="shared" si="10"/>
        <v>0</v>
      </c>
      <c r="X119" s="43"/>
      <c r="Y119" s="80" t="s">
        <v>104</v>
      </c>
      <c r="Z119" s="85"/>
      <c r="AA119" s="84"/>
      <c r="AB119" s="83"/>
      <c r="AE119" s="713"/>
      <c r="AF119" s="714"/>
      <c r="AG119" s="714"/>
      <c r="AH119" s="714"/>
      <c r="AI119" s="714"/>
      <c r="AJ119" s="714"/>
      <c r="AK119" s="715"/>
      <c r="AL119" s="716"/>
    </row>
    <row r="120" spans="1:38" ht="19.899999999999999" customHeight="1" thickBot="1" x14ac:dyDescent="0.35">
      <c r="A120" s="120" t="s">
        <v>91</v>
      </c>
      <c r="B120" s="121" t="str">
        <f>'РУП (11 кл.)'!B74</f>
        <v>Государственная итоговая аттестация</v>
      </c>
      <c r="C120" s="1056"/>
      <c r="D120" s="1056"/>
      <c r="E120" s="1056"/>
      <c r="F120" s="1056"/>
      <c r="G120" s="1056"/>
      <c r="H120" s="1056"/>
      <c r="I120" s="75"/>
      <c r="J120" s="108"/>
      <c r="K120" s="108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109">
        <f t="shared" si="10"/>
        <v>0</v>
      </c>
      <c r="X120" s="43"/>
      <c r="Y120" s="80" t="s">
        <v>105</v>
      </c>
      <c r="Z120" s="81" t="e">
        <f>Z117/Z116</f>
        <v>#REF!</v>
      </c>
      <c r="AE120" s="739"/>
      <c r="AF120" s="489"/>
      <c r="AG120" s="489"/>
      <c r="AH120" s="489"/>
      <c r="AI120" s="489"/>
      <c r="AJ120" s="489"/>
      <c r="AK120" s="737"/>
      <c r="AL120" s="740"/>
    </row>
    <row r="121" spans="1:38" ht="19.899999999999999" customHeight="1" thickBot="1" x14ac:dyDescent="0.35">
      <c r="A121" s="870" t="str">
        <f>'РУП (11 кл.)'!A75:J75</f>
        <v xml:space="preserve">Консультации из расчета 4 часа на одного обучающегося </v>
      </c>
      <c r="B121" s="871"/>
      <c r="C121" s="871"/>
      <c r="D121" s="871"/>
      <c r="E121" s="871"/>
      <c r="F121" s="871"/>
      <c r="G121" s="871"/>
      <c r="H121" s="871"/>
      <c r="I121" s="871"/>
      <c r="J121" s="872"/>
      <c r="K121" s="1054" t="s">
        <v>43</v>
      </c>
      <c r="L121" s="1052" t="s">
        <v>114</v>
      </c>
      <c r="M121" s="1052"/>
      <c r="N121" s="1052"/>
      <c r="O121" s="74" t="e">
        <f t="shared" ref="O121:V121" si="14">SUM(O26:O114)</f>
        <v>#REF!</v>
      </c>
      <c r="P121" s="74" t="e">
        <f t="shared" si="14"/>
        <v>#REF!</v>
      </c>
      <c r="Q121" s="74" t="e">
        <f t="shared" si="14"/>
        <v>#REF!</v>
      </c>
      <c r="R121" s="74" t="e">
        <f t="shared" si="14"/>
        <v>#REF!</v>
      </c>
      <c r="S121" s="74" t="e">
        <f t="shared" si="14"/>
        <v>#REF!</v>
      </c>
      <c r="T121" s="74" t="e">
        <f t="shared" si="14"/>
        <v>#REF!</v>
      </c>
      <c r="U121" s="74">
        <f t="shared" si="14"/>
        <v>0</v>
      </c>
      <c r="V121" s="74">
        <f t="shared" si="14"/>
        <v>0</v>
      </c>
      <c r="W121" s="109" t="e">
        <f>O121+P121+Q121+T121+U121+V121+R121+S121</f>
        <v>#REF!</v>
      </c>
      <c r="X121" s="43"/>
      <c r="Z121" s="51"/>
      <c r="AE121" s="739"/>
      <c r="AF121" s="489"/>
      <c r="AG121" s="489"/>
      <c r="AH121" s="489"/>
      <c r="AI121" s="489"/>
      <c r="AJ121" s="489"/>
      <c r="AK121" s="737"/>
      <c r="AL121" s="740"/>
    </row>
    <row r="122" spans="1:38" ht="37.9" customHeight="1" thickBot="1" x14ac:dyDescent="0.35">
      <c r="A122" s="855" t="str">
        <f>'РУП (11 кл.)'!A76:J76</f>
        <v>Государственная итоговая аттестация</v>
      </c>
      <c r="B122" s="856"/>
      <c r="C122" s="856"/>
      <c r="D122" s="856"/>
      <c r="E122" s="856"/>
      <c r="F122" s="856"/>
      <c r="G122" s="856"/>
      <c r="H122" s="856"/>
      <c r="I122" s="856"/>
      <c r="J122" s="857"/>
      <c r="K122" s="1054"/>
      <c r="L122" s="1052" t="s">
        <v>115</v>
      </c>
      <c r="M122" s="1052"/>
      <c r="N122" s="1052"/>
      <c r="O122" s="75"/>
      <c r="P122" s="75"/>
      <c r="Q122" s="75"/>
      <c r="R122" s="75"/>
      <c r="S122" s="75"/>
      <c r="T122" s="75"/>
      <c r="U122" s="75"/>
      <c r="V122" s="75"/>
      <c r="W122" s="109">
        <f t="shared" si="10"/>
        <v>0</v>
      </c>
      <c r="X122" s="43"/>
      <c r="Z122" s="51"/>
      <c r="AE122" s="739"/>
      <c r="AF122" s="489"/>
      <c r="AG122" s="489"/>
      <c r="AH122" s="489"/>
      <c r="AI122" s="489"/>
      <c r="AJ122" s="489"/>
      <c r="AK122" s="737"/>
      <c r="AL122" s="740"/>
    </row>
    <row r="123" spans="1:38" ht="19.899999999999999" customHeight="1" thickBot="1" x14ac:dyDescent="0.35">
      <c r="A123" s="855">
        <f>'РУП (11 кл.)'!A77:J77</f>
        <v>0</v>
      </c>
      <c r="B123" s="856"/>
      <c r="C123" s="856"/>
      <c r="D123" s="856"/>
      <c r="E123" s="856"/>
      <c r="F123" s="856"/>
      <c r="G123" s="856"/>
      <c r="H123" s="856"/>
      <c r="I123" s="856"/>
      <c r="J123" s="857"/>
      <c r="K123" s="1054"/>
      <c r="L123" s="1055" t="s">
        <v>116</v>
      </c>
      <c r="M123" s="1052"/>
      <c r="N123" s="1052"/>
      <c r="O123" s="75"/>
      <c r="P123" s="75"/>
      <c r="Q123" s="75"/>
      <c r="R123" s="75"/>
      <c r="S123" s="75"/>
      <c r="T123" s="75"/>
      <c r="U123" s="75"/>
      <c r="V123" s="75"/>
      <c r="W123" s="109">
        <f t="shared" si="10"/>
        <v>0</v>
      </c>
      <c r="X123" s="43"/>
      <c r="Z123" s="51"/>
      <c r="AE123" s="739"/>
      <c r="AF123" s="489"/>
      <c r="AG123" s="489"/>
      <c r="AH123" s="489"/>
      <c r="AI123" s="489"/>
      <c r="AJ123" s="489"/>
      <c r="AK123" s="737"/>
      <c r="AL123" s="740"/>
    </row>
    <row r="124" spans="1:38" ht="19.899999999999999" customHeight="1" thickBot="1" x14ac:dyDescent="0.35">
      <c r="A124" s="855" t="str">
        <f>'РУП (11 кл.)'!A78:J78</f>
        <v>Выпускная квалификационная работа выполняется в форме дипломного проекта</v>
      </c>
      <c r="B124" s="856"/>
      <c r="C124" s="856"/>
      <c r="D124" s="856"/>
      <c r="E124" s="856"/>
      <c r="F124" s="856"/>
      <c r="G124" s="856"/>
      <c r="H124" s="856"/>
      <c r="I124" s="856"/>
      <c r="J124" s="857"/>
      <c r="K124" s="1054"/>
      <c r="L124" s="1052" t="s">
        <v>117</v>
      </c>
      <c r="M124" s="1052"/>
      <c r="N124" s="1052"/>
      <c r="O124" s="75"/>
      <c r="P124" s="75"/>
      <c r="Q124" s="75"/>
      <c r="R124" s="75"/>
      <c r="S124" s="75"/>
      <c r="T124" s="75"/>
      <c r="U124" s="75"/>
      <c r="V124" s="75"/>
      <c r="W124" s="109">
        <f t="shared" si="10"/>
        <v>0</v>
      </c>
      <c r="X124" s="43"/>
      <c r="Z124" s="51"/>
      <c r="AE124" s="739"/>
      <c r="AF124" s="489"/>
      <c r="AG124" s="489"/>
      <c r="AH124" s="489"/>
      <c r="AI124" s="489"/>
      <c r="AJ124" s="489"/>
      <c r="AK124" s="737"/>
      <c r="AL124" s="740"/>
    </row>
    <row r="125" spans="1:38" ht="19.899999999999999" customHeight="1" thickBot="1" x14ac:dyDescent="0.35">
      <c r="A125" s="855" t="str">
        <f>'РУП (11 кл.)'!A79:J79</f>
        <v>Выполнение дипломного проекта с 16 мая по 12 июня  2022 г. (всего 4 недели)</v>
      </c>
      <c r="B125" s="856"/>
      <c r="C125" s="856"/>
      <c r="D125" s="856"/>
      <c r="E125" s="856"/>
      <c r="F125" s="856"/>
      <c r="G125" s="856"/>
      <c r="H125" s="856"/>
      <c r="I125" s="856"/>
      <c r="J125" s="857"/>
      <c r="K125" s="1054"/>
      <c r="L125" s="1052" t="s">
        <v>118</v>
      </c>
      <c r="M125" s="1052"/>
      <c r="N125" s="1052"/>
      <c r="O125" s="75"/>
      <c r="P125" s="75"/>
      <c r="Q125" s="75"/>
      <c r="R125" s="75"/>
      <c r="S125" s="75"/>
      <c r="T125" s="75"/>
      <c r="U125" s="75"/>
      <c r="V125" s="75"/>
      <c r="W125" s="109">
        <f t="shared" si="10"/>
        <v>0</v>
      </c>
      <c r="X125" s="43"/>
      <c r="Z125" s="51"/>
      <c r="AE125" s="739"/>
      <c r="AF125" s="489"/>
      <c r="AG125" s="489"/>
      <c r="AH125" s="489"/>
      <c r="AI125" s="489"/>
      <c r="AJ125" s="489"/>
      <c r="AK125" s="737"/>
      <c r="AL125" s="740"/>
    </row>
    <row r="126" spans="1:38" ht="19.899999999999999" customHeight="1" thickBot="1" x14ac:dyDescent="0.35">
      <c r="A126" s="1053" t="str">
        <f>'РУП (11 кл.)'!A80:J80</f>
        <v>Защита дипломного проекта с 13 июня по 26 июня 2022 г.  (2 недели)</v>
      </c>
      <c r="B126" s="1053"/>
      <c r="C126" s="1053"/>
      <c r="D126" s="1053"/>
      <c r="E126" s="1053"/>
      <c r="F126" s="1053"/>
      <c r="G126" s="1053"/>
      <c r="H126" s="1053"/>
      <c r="I126" s="1053"/>
      <c r="J126" s="1053"/>
      <c r="K126" s="1054"/>
      <c r="L126" s="1052" t="s">
        <v>119</v>
      </c>
      <c r="M126" s="1052"/>
      <c r="N126" s="1052"/>
      <c r="O126" s="75"/>
      <c r="P126" s="75"/>
      <c r="Q126" s="75"/>
      <c r="R126" s="75"/>
      <c r="S126" s="75"/>
      <c r="T126" s="75"/>
      <c r="U126" s="75"/>
      <c r="V126" s="75"/>
      <c r="W126" s="109">
        <f t="shared" si="10"/>
        <v>0</v>
      </c>
      <c r="X126" s="43"/>
      <c r="Z126" s="51"/>
      <c r="AE126" s="739"/>
      <c r="AF126" s="489"/>
      <c r="AG126" s="489"/>
      <c r="AH126" s="489"/>
      <c r="AI126" s="489"/>
      <c r="AJ126" s="489"/>
      <c r="AK126" s="737"/>
      <c r="AL126" s="740"/>
    </row>
    <row r="127" spans="1:38" ht="19.899999999999999" customHeight="1" x14ac:dyDescent="0.3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96"/>
      <c r="L127" s="123"/>
      <c r="M127" s="123"/>
      <c r="N127" s="123"/>
      <c r="O127" s="109"/>
      <c r="P127" s="109"/>
      <c r="Q127" s="109"/>
      <c r="R127" s="109"/>
      <c r="S127" s="109"/>
      <c r="T127" s="109"/>
      <c r="U127" s="109"/>
      <c r="V127" s="109"/>
      <c r="W127" s="109"/>
      <c r="X127" s="43"/>
      <c r="Z127" s="51"/>
      <c r="AE127" s="750"/>
      <c r="AF127" s="741"/>
      <c r="AG127" s="741"/>
      <c r="AH127" s="741"/>
      <c r="AI127" s="741"/>
      <c r="AJ127" s="741"/>
      <c r="AK127" s="742"/>
      <c r="AL127" s="751"/>
    </row>
    <row r="128" spans="1:38" ht="15.75" x14ac:dyDescent="0.25">
      <c r="A128" s="54"/>
      <c r="B128" s="59"/>
      <c r="C128" s="54"/>
      <c r="D128" s="54"/>
      <c r="E128" s="54"/>
      <c r="F128" s="54"/>
      <c r="G128" s="54"/>
      <c r="H128" s="54"/>
      <c r="I128" s="54"/>
      <c r="J128" s="62"/>
      <c r="K128" s="54"/>
      <c r="L128" s="42"/>
      <c r="M128" s="42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</row>
    <row r="129" spans="1:38" ht="15.75" x14ac:dyDescent="0.25">
      <c r="A129" s="54"/>
      <c r="B129" s="59"/>
      <c r="C129" s="54"/>
      <c r="D129" s="54"/>
      <c r="E129" s="54"/>
      <c r="F129" s="54"/>
      <c r="G129" s="54"/>
      <c r="H129" s="54"/>
      <c r="I129" s="54"/>
      <c r="J129" s="62"/>
      <c r="K129" s="54"/>
      <c r="L129" s="42"/>
      <c r="M129" s="42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AE129" s="1057"/>
      <c r="AF129" s="1058"/>
      <c r="AG129" s="1058"/>
      <c r="AH129" s="1058"/>
      <c r="AI129" s="1065"/>
      <c r="AJ129" s="1066"/>
      <c r="AK129" s="1066"/>
      <c r="AL129" s="1066"/>
    </row>
    <row r="130" spans="1:38" s="762" customFormat="1" ht="16.5" thickBot="1" x14ac:dyDescent="0.3">
      <c r="A130" s="759"/>
      <c r="B130" s="760"/>
      <c r="C130" s="759"/>
      <c r="D130" s="759"/>
      <c r="E130" s="759"/>
      <c r="F130" s="759"/>
      <c r="G130" s="759"/>
      <c r="H130" s="759"/>
      <c r="I130" s="760"/>
      <c r="J130" s="761"/>
      <c r="K130" s="760"/>
      <c r="L130" s="760"/>
      <c r="M130" s="760"/>
      <c r="N130" s="759"/>
      <c r="O130" s="759"/>
      <c r="P130" s="759"/>
      <c r="Q130" s="759"/>
      <c r="R130" s="759"/>
      <c r="S130" s="759"/>
      <c r="T130" s="759"/>
      <c r="U130" s="759"/>
      <c r="V130" s="759"/>
      <c r="W130" s="759"/>
      <c r="X130" s="759"/>
    </row>
    <row r="131" spans="1:38" ht="19.5" thickBot="1" x14ac:dyDescent="0.3">
      <c r="A131" s="43"/>
      <c r="B131" s="42"/>
      <c r="C131" s="43"/>
      <c r="D131" s="43"/>
      <c r="E131" s="43"/>
      <c r="F131" s="43"/>
      <c r="G131" s="43"/>
      <c r="H131" s="43"/>
      <c r="I131" s="42"/>
      <c r="J131" s="62"/>
      <c r="K131" s="42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AE131" s="747"/>
      <c r="AF131" s="657"/>
      <c r="AG131" s="657"/>
      <c r="AH131" s="657"/>
      <c r="AI131" s="657"/>
      <c r="AJ131" s="657"/>
      <c r="AK131" s="748"/>
      <c r="AL131" s="749"/>
    </row>
    <row r="132" spans="1:38" ht="19.5" thickBot="1" x14ac:dyDescent="0.3">
      <c r="A132" s="54"/>
      <c r="B132" s="59"/>
      <c r="C132" s="54"/>
      <c r="D132" s="54"/>
      <c r="E132" s="54"/>
      <c r="F132" s="54"/>
      <c r="G132" s="54"/>
      <c r="H132" s="54"/>
      <c r="I132" s="42"/>
      <c r="J132" s="62"/>
      <c r="K132" s="42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AE132" s="739"/>
      <c r="AF132" s="489"/>
      <c r="AG132" s="489"/>
      <c r="AH132" s="489"/>
      <c r="AI132" s="651"/>
      <c r="AJ132" s="651"/>
      <c r="AK132" s="696"/>
      <c r="AL132" s="753"/>
    </row>
    <row r="133" spans="1:38" ht="19.5" thickBot="1" x14ac:dyDescent="0.3">
      <c r="A133" s="41"/>
      <c r="B133" s="64"/>
      <c r="C133" s="50"/>
      <c r="D133" s="50"/>
      <c r="E133" s="50"/>
      <c r="F133" s="50"/>
      <c r="G133" s="50"/>
      <c r="H133" s="50"/>
      <c r="I133" s="65"/>
      <c r="J133" s="62"/>
      <c r="K133" s="65"/>
      <c r="L133" s="55"/>
      <c r="M133" s="55"/>
      <c r="N133" s="66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AE133" s="739"/>
      <c r="AF133" s="489"/>
      <c r="AG133" s="489"/>
      <c r="AH133" s="489"/>
      <c r="AI133" s="651"/>
      <c r="AJ133" s="651"/>
      <c r="AK133" s="696"/>
      <c r="AL133" s="753"/>
    </row>
    <row r="134" spans="1:38" ht="19.5" thickBot="1" x14ac:dyDescent="0.25">
      <c r="AE134" s="717"/>
      <c r="AF134" s="489"/>
      <c r="AG134" s="489"/>
      <c r="AH134" s="489"/>
      <c r="AI134" s="651"/>
      <c r="AJ134" s="651"/>
      <c r="AK134" s="696"/>
      <c r="AL134" s="753"/>
    </row>
    <row r="135" spans="1:38" ht="19.5" thickBot="1" x14ac:dyDescent="0.25">
      <c r="AE135" s="739"/>
      <c r="AF135" s="489"/>
      <c r="AG135" s="489"/>
      <c r="AH135" s="489"/>
      <c r="AI135" s="651"/>
      <c r="AJ135" s="651"/>
      <c r="AK135" s="696"/>
      <c r="AL135" s="753"/>
    </row>
    <row r="136" spans="1:38" ht="19.5" thickBot="1" x14ac:dyDescent="0.25">
      <c r="AE136" s="713"/>
      <c r="AF136" s="714"/>
      <c r="AG136" s="714"/>
      <c r="AH136" s="714"/>
      <c r="AI136" s="714"/>
      <c r="AJ136" s="714"/>
      <c r="AK136" s="715"/>
      <c r="AL136" s="716"/>
    </row>
    <row r="137" spans="1:38" ht="19.5" thickBot="1" x14ac:dyDescent="0.25">
      <c r="AE137" s="739"/>
      <c r="AF137" s="489"/>
      <c r="AG137" s="489"/>
      <c r="AH137" s="489"/>
      <c r="AI137" s="651"/>
      <c r="AJ137" s="651"/>
      <c r="AK137" s="696"/>
      <c r="AL137" s="753"/>
    </row>
    <row r="138" spans="1:38" ht="18.75" x14ac:dyDescent="0.2">
      <c r="AE138" s="750"/>
      <c r="AF138" s="741"/>
      <c r="AG138" s="741"/>
      <c r="AH138" s="741"/>
      <c r="AI138" s="741"/>
      <c r="AJ138" s="741"/>
      <c r="AK138" s="742"/>
      <c r="AL138" s="751"/>
    </row>
    <row r="139" spans="1:38" ht="19.5" thickBot="1" x14ac:dyDescent="0.25">
      <c r="AE139" s="752"/>
      <c r="AF139" s="655"/>
      <c r="AG139" s="655"/>
      <c r="AH139" s="655"/>
      <c r="AI139" s="655"/>
      <c r="AJ139" s="655"/>
      <c r="AK139" s="754"/>
      <c r="AL139" s="755"/>
    </row>
    <row r="140" spans="1:38" ht="19.5" thickBot="1" x14ac:dyDescent="0.25">
      <c r="AE140" s="756"/>
      <c r="AF140" s="757"/>
      <c r="AG140" s="757"/>
      <c r="AH140" s="757"/>
      <c r="AI140" s="757"/>
      <c r="AJ140" s="757"/>
      <c r="AK140" s="758"/>
      <c r="AL140" s="716"/>
    </row>
    <row r="141" spans="1:38" ht="15.75" x14ac:dyDescent="0.25">
      <c r="AE141" s="746"/>
      <c r="AF141" s="746"/>
      <c r="AG141" s="746"/>
      <c r="AH141" s="746"/>
    </row>
    <row r="142" spans="1:38" ht="15.75" x14ac:dyDescent="0.25">
      <c r="AE142" s="1057"/>
      <c r="AF142" s="1058"/>
      <c r="AG142" s="1058"/>
      <c r="AH142" s="1058"/>
      <c r="AI142" s="1057"/>
      <c r="AJ142" s="1058"/>
      <c r="AK142" s="1058"/>
      <c r="AL142" s="1058"/>
    </row>
  </sheetData>
  <mergeCells count="48">
    <mergeCell ref="AE142:AH142"/>
    <mergeCell ref="AI142:AL142"/>
    <mergeCell ref="AE87:AF87"/>
    <mergeCell ref="AI87:AL87"/>
    <mergeCell ref="AE112:AH112"/>
    <mergeCell ref="AI112:AL112"/>
    <mergeCell ref="AE129:AH129"/>
    <mergeCell ref="AI129:AL129"/>
    <mergeCell ref="C74:H74"/>
    <mergeCell ref="C76:H76"/>
    <mergeCell ref="C120:H120"/>
    <mergeCell ref="C119:H119"/>
    <mergeCell ref="C94:H94"/>
    <mergeCell ref="C103:H103"/>
    <mergeCell ref="A125:J125"/>
    <mergeCell ref="L125:N125"/>
    <mergeCell ref="A126:J126"/>
    <mergeCell ref="L126:N126"/>
    <mergeCell ref="K121:K126"/>
    <mergeCell ref="L121:N121"/>
    <mergeCell ref="A122:J122"/>
    <mergeCell ref="L124:N124"/>
    <mergeCell ref="L122:N122"/>
    <mergeCell ref="A123:J123"/>
    <mergeCell ref="L123:N123"/>
    <mergeCell ref="A124:J124"/>
    <mergeCell ref="C24:H24"/>
    <mergeCell ref="A121:J121"/>
    <mergeCell ref="A20:A23"/>
    <mergeCell ref="B20:B23"/>
    <mergeCell ref="C20:H20"/>
    <mergeCell ref="C21:C23"/>
    <mergeCell ref="D21:D23"/>
    <mergeCell ref="E21:E23"/>
    <mergeCell ref="C36:H36"/>
    <mergeCell ref="I20:N20"/>
    <mergeCell ref="G21:G23"/>
    <mergeCell ref="H21:H23"/>
    <mergeCell ref="F21:F23"/>
    <mergeCell ref="C43:H43"/>
    <mergeCell ref="C45:H45"/>
    <mergeCell ref="C85:H85"/>
    <mergeCell ref="O20:V20"/>
    <mergeCell ref="I21:I23"/>
    <mergeCell ref="J21:J23"/>
    <mergeCell ref="K21:N21"/>
    <mergeCell ref="K22:K23"/>
    <mergeCell ref="L22:N22"/>
  </mergeCells>
  <phoneticPr fontId="28" type="noConversion"/>
  <pageMargins left="0.62992125984251968" right="0.43307086614173229" top="0.74803149606299213" bottom="0.74803149606299213" header="0" footer="0"/>
  <pageSetup paperSize="9" scale="47" orientation="landscape" r:id="rId1"/>
  <headerFooter alignWithMargins="0"/>
  <rowBreaks count="2" manualBreakCount="2">
    <brk id="62" max="21" man="1"/>
    <brk id="127" max="16383" man="1"/>
  </rowBreaks>
  <colBreaks count="2" manualBreakCount="2">
    <brk id="22" max="1048575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БУП</vt:lpstr>
      <vt:lpstr>ПрУП</vt:lpstr>
      <vt:lpstr>РУП (11 кл.)</vt:lpstr>
      <vt:lpstr>РУП (9 кл.)</vt:lpstr>
      <vt:lpstr>РУП (11 кл.-заочка)</vt:lpstr>
      <vt:lpstr>'РУП (9 кл.)'!_ftnref1</vt:lpstr>
      <vt:lpstr>Е67</vt:lpstr>
      <vt:lpstr>Е68</vt:lpstr>
      <vt:lpstr>Е69</vt:lpstr>
      <vt:lpstr>Е70</vt:lpstr>
      <vt:lpstr>Е71</vt:lpstr>
      <vt:lpstr>Е73</vt:lpstr>
      <vt:lpstr>БУП!Область_печати</vt:lpstr>
      <vt:lpstr>ПрУП!Область_печати</vt:lpstr>
      <vt:lpstr>'РУП (11 кл.)'!Область_печати</vt:lpstr>
      <vt:lpstr>'РУП (11 кл.-заочка)'!Область_печати</vt:lpstr>
      <vt:lpstr>'РУП (9 кл.)'!Область_печати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Нажмакова</cp:lastModifiedBy>
  <cp:lastPrinted>2021-02-05T06:51:06Z</cp:lastPrinted>
  <dcterms:created xsi:type="dcterms:W3CDTF">1996-10-08T23:32:33Z</dcterms:created>
  <dcterms:modified xsi:type="dcterms:W3CDTF">2024-04-15T06:48:04Z</dcterms:modified>
</cp:coreProperties>
</file>